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77" activeTab="5"/>
  </bookViews>
  <sheets>
    <sheet name="Truong" sheetId="1" r:id="rId1"/>
    <sheet name="Nhan su" sheetId="2" r:id="rId2"/>
    <sheet name="DTr-CSVC" sheetId="3" r:id="rId3"/>
    <sheet name="DTr-Lop-HS" sheetId="4" r:id="rId4"/>
    <sheet name="Lop-HS" sheetId="5" r:id="rId5"/>
    <sheet name="CSVC" sheetId="6" r:id="rId6"/>
    <sheet name="Check Data" sheetId="7" state="hidden" r:id="rId7"/>
  </sheets>
  <definedNames/>
  <calcPr fullCalcOnLoad="1"/>
</workbook>
</file>

<file path=xl/sharedStrings.xml><?xml version="1.0" encoding="utf-8"?>
<sst xmlns="http://schemas.openxmlformats.org/spreadsheetml/2006/main" count="466" uniqueCount="289">
  <si>
    <t>1. Thông tin định dạng trường</t>
  </si>
  <si>
    <t>STT</t>
  </si>
  <si>
    <t>Điện thoại</t>
  </si>
  <si>
    <t>Mức CLTT</t>
  </si>
  <si>
    <t>Dự án</t>
  </si>
  <si>
    <t>VNEN</t>
  </si>
  <si>
    <t>Số lượng</t>
  </si>
  <si>
    <t>Trợ giảng ngôn ngữ L1</t>
  </si>
  <si>
    <t>Trợ giảng ngôn ngữ L2</t>
  </si>
  <si>
    <t>Dưới cấp 4</t>
  </si>
  <si>
    <t>S.Lượng</t>
  </si>
  <si>
    <t>Cộng</t>
  </si>
  <si>
    <t>Trên cấp 4</t>
  </si>
  <si>
    <t>Chia theo chế độ lao động</t>
  </si>
  <si>
    <t>Biên chế</t>
  </si>
  <si>
    <t>Cán bộ
quản lý</t>
  </si>
  <si>
    <t>Loại trường</t>
  </si>
  <si>
    <t>Tiểu học</t>
  </si>
  <si>
    <t>PTCS</t>
  </si>
  <si>
    <t>Phổ thông</t>
  </si>
  <si>
    <t>Công lập</t>
  </si>
  <si>
    <t>Tư thục</t>
  </si>
  <si>
    <t>Quốc tế</t>
  </si>
  <si>
    <t>Chuẩn QG</t>
  </si>
  <si>
    <t>DT bán trú</t>
  </si>
  <si>
    <t>Trẻ em thiệt thòi</t>
  </si>
  <si>
    <t>Trẻ em khuyết tật</t>
  </si>
  <si>
    <t>TT</t>
  </si>
  <si>
    <t>Tên điểm trường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</si>
  <si>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</si>
  <si>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</si>
  <si>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</si>
  <si>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</si>
  <si>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</si>
  <si>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>Số lớp</t>
  </si>
  <si>
    <t>Số HS</t>
  </si>
  <si>
    <t>SEQAP</t>
  </si>
  <si>
    <t>Trong TS: - Nữ</t>
  </si>
  <si>
    <t>Loại</t>
  </si>
  <si>
    <t>Nhân sự</t>
  </si>
  <si>
    <t>Tổng số</t>
  </si>
  <si>
    <t>Hợp đồng</t>
  </si>
  <si>
    <t>Thỉnh giảng</t>
  </si>
  <si>
    <t>Dân tộc</t>
  </si>
  <si>
    <t>Nữ</t>
  </si>
  <si>
    <t>Chia ra: - Hòa nhập</t>
  </si>
  <si>
    <t>Tổng số CB, GV, NV:</t>
  </si>
  <si>
    <t>H.Trưởng</t>
  </si>
  <si>
    <t>PH.Trưởng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</si>
  <si>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</si>
  <si>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</si>
  <si>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</si>
  <si>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</si>
  <si>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</si>
  <si>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</si>
  <si>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</si>
  <si>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Kế toán</t>
  </si>
  <si>
    <t>Y tế</t>
  </si>
  <si>
    <t>Bảo vệ</t>
  </si>
  <si>
    <t>NV khác</t>
  </si>
  <si>
    <t>Trên ĐH</t>
  </si>
  <si>
    <t>Đại học</t>
  </si>
  <si>
    <t>Cao đẳng</t>
  </si>
  <si>
    <t>TH 12 + 2</t>
  </si>
  <si>
    <t>TH 9 + 3</t>
  </si>
  <si>
    <t>Dưới THSP</t>
  </si>
  <si>
    <t>Chia theo trình độ đào tạo</t>
  </si>
  <si>
    <t>Văn
phòng</t>
  </si>
  <si>
    <t>Cấp 4</t>
  </si>
  <si>
    <t>Mượn</t>
  </si>
  <si>
    <t>- 7 tuổi</t>
  </si>
  <si>
    <t>- 8 tuổi</t>
  </si>
  <si>
    <t>- 9 tuổi</t>
  </si>
  <si>
    <t>- 10 tuổi</t>
  </si>
  <si>
    <t>- 11 tuổi</t>
  </si>
  <si>
    <t>HỐ SƠ TRƯỜNG TIỂU HỌC ĐẦU NĂM</t>
  </si>
  <si>
    <t>Loại hình</t>
  </si>
  <si>
    <t>Tổng diện tích khuôn viên đất</t>
  </si>
  <si>
    <t>Trong đó: Diện tích đất được cấp</t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</si>
  <si>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</si>
  <si>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</si>
  <si>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</si>
  <si>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>Phòng</t>
  </si>
  <si>
    <t>- Phòng học văn hoá</t>
  </si>
  <si>
    <t>- Phòng giáo dục thể chất (đa năng)</t>
  </si>
  <si>
    <t>- Phòng học tin học</t>
  </si>
  <si>
    <t>- Phòng học ngoại ngữ</t>
  </si>
  <si>
    <t>- Phòng thiết bị giáo dục</t>
  </si>
  <si>
    <t>- Phòng truyền thống và hoạt động Đội</t>
  </si>
  <si>
    <t>- Phòng hỗ trợ học sinh khuyết tật</t>
  </si>
  <si>
    <t>- Phòng khác</t>
  </si>
  <si>
    <t>- Phòng y tế học đường</t>
  </si>
  <si>
    <t>- Nhà bếp</t>
  </si>
  <si>
    <t>- Phòng hiệu trưởng</t>
  </si>
  <si>
    <t>- Phòng phó hiệu trưởng</t>
  </si>
  <si>
    <t>- Phòng giáo viên</t>
  </si>
  <si>
    <t>- Nhà công vụ giáo viên</t>
  </si>
  <si>
    <t>- Phòng kho lưu trữ</t>
  </si>
  <si>
    <t>Dùng cho GV Nam</t>
  </si>
  <si>
    <t>Dùng cho GV nữ</t>
  </si>
  <si>
    <t>Dùng cho HS nam</t>
  </si>
  <si>
    <t>Dùng cho HS nữ</t>
  </si>
  <si>
    <r>
      <t xml:space="preserve">Đạt chuẩn vệ sinh </t>
    </r>
    <r>
      <rPr>
        <vertAlign val="superscript"/>
        <sz val="10"/>
        <rFont val="Times New Roman"/>
        <family val="1"/>
      </rPr>
      <t>(*)</t>
    </r>
  </si>
  <si>
    <t>Số lượng (m2)</t>
  </si>
  <si>
    <t>Học sinh</t>
  </si>
  <si>
    <t>Diện tích đất</t>
  </si>
  <si>
    <t>- Phòng nghỉ (HS)</t>
  </si>
  <si>
    <t>- Phòng ăn (HS)</t>
  </si>
  <si>
    <t>Dân số</t>
  </si>
  <si>
    <t>- 12 tuổi</t>
  </si>
  <si>
    <t>- 13 tuổi</t>
  </si>
  <si>
    <t>- 14 tuổi</t>
  </si>
  <si>
    <t>- Trên 14 tuổi</t>
  </si>
  <si>
    <t xml:space="preserve">                - Nữ dân tộc</t>
  </si>
  <si>
    <t xml:space="preserve">                - Dân tộc:</t>
  </si>
  <si>
    <t>Phòng học theo cấp xây dựng</t>
  </si>
  <si>
    <t>3. Thông tin về cơ sở vật chất</t>
  </si>
  <si>
    <t>2. Thông tin về nhân sự</t>
  </si>
  <si>
    <t>4. Thông tin về học sinh</t>
  </si>
  <si>
    <t>6. Thông tin về điểm trường (HS)</t>
  </si>
  <si>
    <t>5. Thông tin về điểm trường (CSVC)</t>
  </si>
  <si>
    <t>Điểm trường</t>
  </si>
  <si>
    <t>HS Nữ</t>
  </si>
  <si>
    <t>Học sinh học tin học</t>
  </si>
  <si>
    <t>HSDT có TL tăng cường T.Việt</t>
  </si>
  <si>
    <t>Lớp có đủ TBDH-TViệt</t>
  </si>
  <si>
    <t>Lớp có đủ TBDH-Toán</t>
  </si>
  <si>
    <t>Học sinh học ngoại ngữ:</t>
  </si>
  <si>
    <t>GV Nam</t>
  </si>
  <si>
    <t>GV Nữ</t>
  </si>
  <si>
    <t>HS Nam</t>
  </si>
  <si>
    <t>Khoảng cách (km)</t>
  </si>
  <si>
    <t>HSDT có nhu cầu hỗ trợ N.Ngữ</t>
  </si>
  <si>
    <t xml:space="preserve">Học sinh khuyết tật: </t>
  </si>
  <si>
    <t>Ban đại diện cha, mẹ HS lớp</t>
  </si>
  <si>
    <t>Ban đại diện cha, mẹ HS trường</t>
  </si>
  <si>
    <t>Học sinh lưu ban năm học trước</t>
  </si>
  <si>
    <t>Trong TS: + Nữ</t>
  </si>
  <si>
    <t xml:space="preserve">                   + Dân tộc</t>
  </si>
  <si>
    <t xml:space="preserve">                   + Nữ dân tộc</t>
  </si>
  <si>
    <t>Có</t>
  </si>
  <si>
    <t>Không</t>
  </si>
  <si>
    <t xml:space="preserve">             - Chuyên biệt (lớp CB)</t>
  </si>
  <si>
    <t>Học sinh bán trú:</t>
  </si>
  <si>
    <t>Số
học sinh</t>
  </si>
  <si>
    <t>Nhà vệ sinh</t>
  </si>
  <si>
    <t>NGƯỜI BÁO CÁO</t>
  </si>
  <si>
    <t>(ký, ghi rõ họ tên)</t>
  </si>
  <si>
    <t>(ký, họ tên, đóng dấu)</t>
  </si>
  <si>
    <t>HIỆU TRƯỞNG</t>
  </si>
  <si>
    <t>Diện tích
(m2)</t>
  </si>
  <si>
    <t>- Phòng Thư viện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</si>
  <si>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</si>
  <si>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</si>
  <si>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</si>
  <si>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</si>
  <si>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</si>
  <si>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</si>
  <si>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</si>
  <si>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</si>
  <si>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Phiên bản:</t>
  </si>
  <si>
    <t>2012-2013</t>
  </si>
  <si>
    <t>Chia ra:</t>
  </si>
  <si>
    <t>- 6 tuổi</t>
  </si>
  <si>
    <t>- Học 30 tiết/tuần</t>
  </si>
  <si>
    <t>- Học 31 tiết/tuần</t>
  </si>
  <si>
    <t>- Học 32 tiết/tuần</t>
  </si>
  <si>
    <t>- Học 33 tiết/tuần</t>
  </si>
  <si>
    <t>- Học 34 tiết/tuần</t>
  </si>
  <si>
    <t>- Học 35 tiết/tuần</t>
  </si>
  <si>
    <t>- Học trên 35 tiết/tuần</t>
  </si>
  <si>
    <t>- Học dưới 30 tiết/tuần</t>
  </si>
  <si>
    <t>- Tiếng Anh 2 tiết/tuần</t>
  </si>
  <si>
    <t>- Tiếng Anh 4 tiết/tuần</t>
  </si>
  <si>
    <t>- Tiếng Anh trên 4 tiết/tuần</t>
  </si>
  <si>
    <t>- Tiếng Pháp</t>
  </si>
  <si>
    <t>- Tiếng Nhật</t>
  </si>
  <si>
    <t>- Tiếng Trung</t>
  </si>
  <si>
    <t>- Ngoại ngữ khác</t>
  </si>
  <si>
    <t>- Tiếng Anh 3 tiết/tuần</t>
  </si>
  <si>
    <t>Địa chỉ</t>
  </si>
  <si>
    <t>Lớp ghép</t>
  </si>
  <si>
    <t xml:space="preserve"> Lớp ghép</t>
  </si>
  <si>
    <t>Lớp 1</t>
  </si>
  <si>
    <t>Lớp 2</t>
  </si>
  <si>
    <t>Lớp 3</t>
  </si>
  <si>
    <t>Lớp 4</t>
  </si>
  <si>
    <t>Lớp 5</t>
  </si>
  <si>
    <t>dân tộc</t>
  </si>
  <si>
    <t>Nữ dân tộc</t>
  </si>
  <si>
    <t xml:space="preserve">                - Lớp ghép</t>
  </si>
  <si>
    <t>Trong tổng số</t>
  </si>
  <si>
    <t>Khuyết tật</t>
  </si>
  <si>
    <t>Tổng số giáo viên</t>
  </si>
  <si>
    <t>Chia ra</t>
  </si>
  <si>
    <t>Tổng số nhân viên</t>
  </si>
  <si>
    <t>Năm học:</t>
  </si>
  <si>
    <t>Chuẩn QGMĐ1</t>
  </si>
  <si>
    <t>Chuẩn QGMĐ2</t>
  </si>
  <si>
    <t>Cấp IV</t>
  </si>
  <si>
    <t>Trên cấp IV</t>
  </si>
  <si>
    <t>Tạm</t>
  </si>
  <si>
    <t>Mô hình VNEN</t>
  </si>
  <si>
    <t>Dạy học cả ngày</t>
  </si>
  <si>
    <t xml:space="preserve">                Diện tích đất đi thuê (mượn)</t>
  </si>
  <si>
    <t>D.Tích (m2)</t>
  </si>
  <si>
    <t>Văn thư</t>
  </si>
  <si>
    <t>Dạy học :</t>
  </si>
  <si>
    <t>Loại trường :</t>
  </si>
  <si>
    <t>Loại hình :</t>
  </si>
  <si>
    <t>Mức độ :</t>
  </si>
  <si>
    <t>Dự án :</t>
  </si>
  <si>
    <t>Tên trường :</t>
  </si>
  <si>
    <t>Mã trường :</t>
  </si>
  <si>
    <t>Tỉnh/Thành phố :</t>
  </si>
  <si>
    <t>Quận/huyện :</t>
  </si>
  <si>
    <t>Xã/Phường :</t>
  </si>
  <si>
    <t>Hiệu trưởng :</t>
  </si>
  <si>
    <t>Điện thoại :</t>
  </si>
  <si>
    <t>Fax :</t>
  </si>
  <si>
    <t>Email :</t>
  </si>
  <si>
    <t>Web :</t>
  </si>
  <si>
    <t xml:space="preserve">- Văn phòng </t>
  </si>
  <si>
    <t>- Phòng họp giáo viên (hội đồng)</t>
  </si>
  <si>
    <t>- Phòng giáo dục mỹ thuật</t>
  </si>
  <si>
    <t>C2</t>
  </si>
  <si>
    <t>B1</t>
  </si>
  <si>
    <t>B2</t>
  </si>
  <si>
    <t>Giáo viên Tiếng Anh 
chia theo chuẩn năng lực</t>
  </si>
  <si>
    <t>Dưới B1</t>
  </si>
  <si>
    <t>Kiêm nhiệm</t>
  </si>
  <si>
    <t>Chuyên trách</t>
  </si>
  <si>
    <t>Khu vệ sinh đạt chuẩn vệ sinh*</t>
  </si>
  <si>
    <t>Nữ 
dân tộc</t>
  </si>
  <si>
    <t>- Phòng giáo dục nghệ thuật</t>
  </si>
  <si>
    <t>Học sinh học tiếng dân tộc</t>
  </si>
  <si>
    <t>- Hội trường</t>
  </si>
  <si>
    <t>C1</t>
  </si>
  <si>
    <t>Đủ dện tích - thiếu bàn ghế</t>
  </si>
  <si>
    <t>Đủ bàn ghế - thiếu diện tích</t>
  </si>
  <si>
    <t>Phòng học
đủ điều kiện tổ chức học nhóm</t>
  </si>
  <si>
    <t>Đủ diện tích và
bàn ghế</t>
  </si>
  <si>
    <t>Diện tích sân chơi
(m2)</t>
  </si>
  <si>
    <t>Lưu ban nữ</t>
  </si>
  <si>
    <t>Lưu ban dân tộc</t>
  </si>
  <si>
    <t>Lưu ban nữ dân tộc</t>
  </si>
  <si>
    <t>Học sinh chia theo độ tuổi</t>
  </si>
  <si>
    <t>Học chia theo tiết học/tuần</t>
  </si>
  <si>
    <t>Học sinh học Tin học</t>
  </si>
  <si>
    <t>Học sinh bán trú</t>
  </si>
  <si>
    <t>Dạy - học nửa ngày</t>
  </si>
  <si>
    <t>Dạy - học cả ngày</t>
  </si>
  <si>
    <t>Diện tích</t>
  </si>
  <si>
    <t>- Phòng giáo dục âm nhạc</t>
  </si>
  <si>
    <t>Lớp - Học sinh</t>
  </si>
  <si>
    <t>Thư viện, thiết bị</t>
  </si>
  <si>
    <t>Ch.Trách</t>
  </si>
  <si>
    <t>Diện tích sân chơi, bãi tập
(m2)</t>
  </si>
  <si>
    <t xml:space="preserve">                Diện tích đất sân chơi, bãi tập</t>
  </si>
  <si>
    <t>Tổng phụ trách Đội
TNTP-HCM</t>
  </si>
  <si>
    <t>- Phòng thường trực  - Bảo vệ</t>
  </si>
  <si>
    <r>
      <rPr>
        <b/>
        <sz val="10"/>
        <rFont val="Times New Roman"/>
        <family val="1"/>
      </rPr>
      <t>Trong đó:</t>
    </r>
    <r>
      <rPr>
        <sz val="10"/>
        <rFont val="Times New Roman"/>
        <family val="1"/>
      </rPr>
      <t xml:space="preserve">
+ Số p</t>
    </r>
    <r>
      <rPr>
        <i/>
        <sz val="10"/>
        <rFont val="Times New Roman"/>
        <family val="1"/>
      </rPr>
      <t>hòng học đủ DTích và BGhế phù hợp tổ chức học nhóm</t>
    </r>
  </si>
  <si>
    <t>+ Số phòng  học đủ diện tích cho việc bố trí các nhóm học tập</t>
  </si>
  <si>
    <t xml:space="preserve">+ Số phòng  học có đủ bàn ghế phù hợp cho việc tổ chức học nhóm </t>
  </si>
  <si>
    <t>Vietec@2014#1</t>
  </si>
  <si>
    <t>Trong đó</t>
  </si>
  <si>
    <t>Nữ DT</t>
  </si>
  <si>
    <t>Cấp dưỡng</t>
  </si>
  <si>
    <t>Bảo mẫu</t>
  </si>
  <si>
    <t>Trong đó:</t>
  </si>
  <si>
    <t>DT</t>
  </si>
  <si>
    <t>NDT</t>
  </si>
  <si>
    <t>Học sinh bỏ học trong hè</t>
  </si>
  <si>
    <t>Nhà xe</t>
  </si>
  <si>
    <t>GV</t>
  </si>
  <si>
    <t>HS</t>
  </si>
  <si>
    <t>Chứng chỉ SP</t>
  </si>
  <si>
    <t>Tiểu học Kim Khê</t>
  </si>
  <si>
    <t>Trần Thị Hòa</t>
  </si>
  <si>
    <t>Hải Dương</t>
  </si>
  <si>
    <t>Kim Thành</t>
  </si>
  <si>
    <t>Thị trấn Phú Thái</t>
  </si>
  <si>
    <t>30293412</t>
  </si>
  <si>
    <t>truongtieuhocphuthai@gmail.com</t>
  </si>
  <si>
    <t>Phú Thái</t>
  </si>
  <si>
    <t>Thị trấn Phú Thái - Kim Thành - Hải Dương</t>
  </si>
  <si>
    <t>Phú Thái, ngày 10 tháng 9 năm 2015</t>
  </si>
  <si>
    <t>Phương Thị Hương Giang</t>
  </si>
  <si>
    <t>03203720171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</si>
</sst>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</numFmts>
  <fonts count="34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85" fontId="2" fillId="24" borderId="13" xfId="0" applyNumberFormat="1" applyFont="1" applyFill="1" applyBorder="1" applyAlignment="1" applyProtection="1">
      <alignment horizontal="right"/>
      <protection/>
    </xf>
    <xf numFmtId="185" fontId="2" fillId="24" borderId="14" xfId="0" applyNumberFormat="1" applyFont="1" applyFill="1" applyBorder="1" applyAlignment="1" applyProtection="1">
      <alignment horizontal="right"/>
      <protection/>
    </xf>
    <xf numFmtId="185" fontId="2" fillId="24" borderId="17" xfId="0" applyNumberFormat="1" applyFont="1" applyFill="1" applyBorder="1" applyAlignment="1" applyProtection="1">
      <alignment horizontal="right"/>
      <protection/>
    </xf>
    <xf numFmtId="185" fontId="2" fillId="24" borderId="15" xfId="0" applyNumberFormat="1" applyFont="1" applyFill="1" applyBorder="1" applyAlignment="1" applyProtection="1">
      <alignment horizontal="right"/>
      <protection/>
    </xf>
    <xf numFmtId="185" fontId="2" fillId="24" borderId="11" xfId="0" applyNumberFormat="1" applyFont="1" applyFill="1" applyBorder="1" applyAlignment="1" applyProtection="1">
      <alignment horizontal="right"/>
      <protection/>
    </xf>
    <xf numFmtId="185" fontId="2" fillId="24" borderId="12" xfId="0" applyNumberFormat="1" applyFont="1" applyFill="1" applyBorder="1" applyAlignment="1" applyProtection="1">
      <alignment horizontal="right"/>
      <protection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right"/>
    </xf>
    <xf numFmtId="0" fontId="3" fillId="23" borderId="14" xfId="0" applyFont="1" applyFill="1" applyBorder="1" applyAlignment="1" applyProtection="1">
      <alignment horizontal="center" vertical="center"/>
      <protection/>
    </xf>
    <xf numFmtId="1" fontId="4" fillId="23" borderId="14" xfId="0" applyNumberFormat="1" applyFont="1" applyFill="1" applyBorder="1" applyAlignment="1" applyProtection="1">
      <alignment horizontal="right" vertical="center" wrapText="1"/>
      <protection/>
    </xf>
    <xf numFmtId="0" fontId="4" fillId="23" borderId="25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 wrapText="1"/>
      <protection/>
    </xf>
    <xf numFmtId="0" fontId="4" fillId="23" borderId="11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wrapText="1"/>
      <protection/>
    </xf>
    <xf numFmtId="0" fontId="4" fillId="23" borderId="12" xfId="0" applyFont="1" applyFill="1" applyBorder="1" applyAlignment="1" applyProtection="1">
      <alignment horizontal="right" vertical="center"/>
      <protection/>
    </xf>
    <xf numFmtId="0" fontId="4" fillId="23" borderId="12" xfId="0" applyFont="1" applyFill="1" applyBorder="1" applyAlignment="1" applyProtection="1">
      <alignment horizontal="right" vertical="center" wrapText="1"/>
      <protection/>
    </xf>
    <xf numFmtId="1" fontId="4" fillId="23" borderId="13" xfId="0" applyNumberFormat="1" applyFont="1" applyFill="1" applyBorder="1" applyAlignment="1" applyProtection="1">
      <alignment horizontal="right" vertical="center"/>
      <protection/>
    </xf>
    <xf numFmtId="1" fontId="4" fillId="23" borderId="11" xfId="0" applyNumberFormat="1" applyFont="1" applyFill="1" applyBorder="1" applyAlignment="1" applyProtection="1">
      <alignment horizontal="right" vertical="center"/>
      <protection/>
    </xf>
    <xf numFmtId="1" fontId="4" fillId="23" borderId="12" xfId="0" applyNumberFormat="1" applyFont="1" applyFill="1" applyBorder="1" applyAlignment="1" applyProtection="1">
      <alignment horizontal="right" vertical="center"/>
      <protection/>
    </xf>
    <xf numFmtId="0" fontId="4" fillId="23" borderId="15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indent="4"/>
      <protection/>
    </xf>
    <xf numFmtId="0" fontId="4" fillId="23" borderId="12" xfId="0" applyFont="1" applyFill="1" applyBorder="1" applyAlignment="1" applyProtection="1">
      <alignment horizontal="right" vertical="center" indent="4"/>
      <protection/>
    </xf>
    <xf numFmtId="0" fontId="4" fillId="23" borderId="17" xfId="0" applyFont="1" applyFill="1" applyBorder="1" applyAlignment="1" applyProtection="1">
      <alignment horizontal="right" vertical="center"/>
      <protection/>
    </xf>
    <xf numFmtId="0" fontId="4" fillId="23" borderId="14" xfId="0" applyFont="1" applyFill="1" applyBorder="1" applyAlignment="1" applyProtection="1">
      <alignment horizontal="right" vertical="center"/>
      <protection/>
    </xf>
    <xf numFmtId="0" fontId="4" fillId="23" borderId="16" xfId="0" applyFont="1" applyFill="1" applyBorder="1" applyAlignment="1" applyProtection="1">
      <alignment horizontal="right" vertical="center"/>
      <protection/>
    </xf>
    <xf numFmtId="0" fontId="0" fillId="23" borderId="12" xfId="0" applyFill="1" applyBorder="1" applyAlignment="1" applyProtection="1">
      <alignment horizontal="right"/>
      <protection/>
    </xf>
    <xf numFmtId="0" fontId="0" fillId="23" borderId="14" xfId="0" applyFill="1" applyBorder="1" applyAlignment="1" applyProtection="1">
      <alignment horizontal="right"/>
      <protection/>
    </xf>
    <xf numFmtId="0" fontId="4" fillId="23" borderId="14" xfId="0" applyFont="1" applyFill="1" applyBorder="1" applyAlignment="1" applyProtection="1">
      <alignment horizontal="right" vertical="center"/>
      <protection locked="0"/>
    </xf>
    <xf numFmtId="0" fontId="4" fillId="23" borderId="26" xfId="0" applyFont="1" applyFill="1" applyBorder="1" applyAlignment="1" applyProtection="1">
      <alignment/>
      <protection/>
    </xf>
    <xf numFmtId="0" fontId="4" fillId="23" borderId="13" xfId="0" applyFont="1" applyFill="1" applyBorder="1" applyAlignment="1" applyProtection="1">
      <alignment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vertical="center" wrapText="1"/>
      <protection/>
    </xf>
    <xf numFmtId="0" fontId="4" fillId="25" borderId="13" xfId="0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 applyProtection="1">
      <alignment vertical="center"/>
      <protection/>
    </xf>
    <xf numFmtId="0" fontId="4" fillId="25" borderId="12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textRotation="90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25" borderId="14" xfId="0" applyFont="1" applyFill="1" applyBorder="1" applyAlignment="1">
      <alignment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49" fontId="4" fillId="26" borderId="11" xfId="0" applyNumberFormat="1" applyFont="1" applyFill="1" applyBorder="1" applyAlignment="1" applyProtection="1">
      <alignment horizontal="left" vertical="center" indent="2"/>
      <protection/>
    </xf>
    <xf numFmtId="49" fontId="4" fillId="26" borderId="12" xfId="0" applyNumberFormat="1" applyFont="1" applyFill="1" applyBorder="1" applyAlignment="1" applyProtection="1">
      <alignment horizontal="left" vertical="center" indent="2"/>
      <protection/>
    </xf>
    <xf numFmtId="0" fontId="4" fillId="26" borderId="13" xfId="0" applyFont="1" applyFill="1" applyBorder="1" applyAlignment="1" applyProtection="1">
      <alignment horizontal="center" vertical="center"/>
      <protection/>
    </xf>
    <xf numFmtId="0" fontId="4" fillId="26" borderId="15" xfId="0" applyFont="1" applyFill="1" applyBorder="1" applyAlignment="1" applyProtection="1">
      <alignment horizontal="center" vertical="center"/>
      <protection/>
    </xf>
    <xf numFmtId="0" fontId="6" fillId="26" borderId="14" xfId="0" applyFont="1" applyFill="1" applyBorder="1" applyAlignment="1" applyProtection="1">
      <alignment horizontal="center"/>
      <protection/>
    </xf>
    <xf numFmtId="0" fontId="2" fillId="26" borderId="15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horizontal="left"/>
      <protection/>
    </xf>
    <xf numFmtId="0" fontId="2" fillId="26" borderId="12" xfId="0" applyFont="1" applyFill="1" applyBorder="1" applyAlignment="1" applyProtection="1">
      <alignment horizontal="left"/>
      <protection/>
    </xf>
    <xf numFmtId="49" fontId="2" fillId="26" borderId="26" xfId="0" applyNumberFormat="1" applyFont="1" applyFill="1" applyBorder="1" applyAlignment="1" applyProtection="1">
      <alignment horizontal="left" vertical="center"/>
      <protection/>
    </xf>
    <xf numFmtId="49" fontId="2" fillId="26" borderId="13" xfId="0" applyNumberFormat="1" applyFont="1" applyFill="1" applyBorder="1" applyAlignment="1" applyProtection="1">
      <alignment horizontal="left" vertical="center" wrapText="1"/>
      <protection/>
    </xf>
    <xf numFmtId="49" fontId="5" fillId="26" borderId="15" xfId="0" applyNumberFormat="1" applyFont="1" applyFill="1" applyBorder="1" applyAlignment="1" applyProtection="1">
      <alignment horizontal="justify" vertical="center" wrapText="1"/>
      <protection/>
    </xf>
    <xf numFmtId="49" fontId="5" fillId="26" borderId="12" xfId="0" applyNumberFormat="1" applyFont="1" applyFill="1" applyBorder="1" applyAlignment="1" applyProtection="1">
      <alignment horizontal="justify" vertical="center" wrapText="1"/>
      <protection/>
    </xf>
    <xf numFmtId="49" fontId="2" fillId="26" borderId="15" xfId="0" applyNumberFormat="1" applyFont="1" applyFill="1" applyBorder="1" applyAlignment="1" applyProtection="1">
      <alignment horizontal="left" vertical="center"/>
      <protection/>
    </xf>
    <xf numFmtId="49" fontId="2" fillId="26" borderId="11" xfId="0" applyNumberFormat="1" applyFont="1" applyFill="1" applyBorder="1" applyAlignment="1" applyProtection="1">
      <alignment horizontal="left" vertical="center"/>
      <protection/>
    </xf>
    <xf numFmtId="49" fontId="2" fillId="26" borderId="17" xfId="0" applyNumberFormat="1" applyFont="1" applyFill="1" applyBorder="1" applyAlignment="1" applyProtection="1">
      <alignment horizontal="left" vertical="center"/>
      <protection/>
    </xf>
    <xf numFmtId="0" fontId="2" fillId="26" borderId="13" xfId="0" applyFont="1" applyFill="1" applyBorder="1" applyAlignment="1" applyProtection="1">
      <alignment horizontal="left" indent="1"/>
      <protection/>
    </xf>
    <xf numFmtId="0" fontId="2" fillId="26" borderId="11" xfId="0" applyFont="1" applyFill="1" applyBorder="1" applyAlignment="1" applyProtection="1">
      <alignment horizontal="left" indent="1"/>
      <protection/>
    </xf>
    <xf numFmtId="0" fontId="2" fillId="26" borderId="12" xfId="0" applyFont="1" applyFill="1" applyBorder="1" applyAlignment="1" applyProtection="1">
      <alignment horizontal="left" indent="1"/>
      <protection/>
    </xf>
    <xf numFmtId="0" fontId="2" fillId="26" borderId="14" xfId="0" applyFont="1" applyFill="1" applyBorder="1" applyAlignment="1" applyProtection="1">
      <alignment horizontal="center" vertical="center"/>
      <protection/>
    </xf>
    <xf numFmtId="0" fontId="2" fillId="26" borderId="14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/>
      <protection/>
    </xf>
    <xf numFmtId="0" fontId="0" fillId="23" borderId="13" xfId="0" applyFill="1" applyBorder="1" applyAlignment="1" applyProtection="1">
      <alignment horizontal="right"/>
      <protection/>
    </xf>
    <xf numFmtId="1" fontId="2" fillId="23" borderId="14" xfId="0" applyNumberFormat="1" applyFont="1" applyFill="1" applyBorder="1" applyAlignment="1" applyProtection="1">
      <alignment horizontal="right" vertical="center" wrapText="1"/>
      <protection/>
    </xf>
    <xf numFmtId="184" fontId="2" fillId="25" borderId="13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184" fontId="2" fillId="25" borderId="28" xfId="0" applyNumberFormat="1" applyFont="1" applyFill="1" applyBorder="1" applyAlignment="1" applyProtection="1">
      <alignment vertical="center" wrapText="1"/>
      <protection/>
    </xf>
    <xf numFmtId="185" fontId="2" fillId="24" borderId="16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1" fontId="4" fillId="0" borderId="15" xfId="0" applyNumberFormat="1" applyFont="1" applyFill="1" applyBorder="1" applyAlignment="1" applyProtection="1">
      <alignment horizontal="right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2" fillId="0" borderId="22" xfId="0" applyFont="1" applyBorder="1" applyAlignment="1">
      <alignment horizontal="center"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11" fillId="0" borderId="29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>
      <alignment/>
    </xf>
    <xf numFmtId="0" fontId="12" fillId="0" borderId="24" xfId="0" applyFont="1" applyBorder="1" applyAlignment="1" quotePrefix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textRotation="90" wrapText="1"/>
      <protection/>
    </xf>
    <xf numFmtId="0" fontId="4" fillId="26" borderId="13" xfId="0" applyFont="1" applyFill="1" applyBorder="1" applyAlignment="1" applyProtection="1">
      <alignment horizontal="center" vertical="center"/>
      <protection hidden="1"/>
    </xf>
    <xf numFmtId="0" fontId="4" fillId="26" borderId="11" xfId="0" applyFont="1" applyFill="1" applyBorder="1" applyAlignment="1" applyProtection="1">
      <alignment horizontal="center" vertical="center"/>
      <protection hidden="1"/>
    </xf>
    <xf numFmtId="0" fontId="4" fillId="26" borderId="12" xfId="0" applyFont="1" applyFill="1" applyBorder="1" applyAlignment="1" applyProtection="1">
      <alignment horizontal="center" vertical="center"/>
      <protection hidden="1"/>
    </xf>
    <xf numFmtId="2" fontId="4" fillId="26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>
      <alignment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/>
      <protection locked="0"/>
    </xf>
    <xf numFmtId="49" fontId="4" fillId="26" borderId="15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49" fontId="4" fillId="26" borderId="11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15" fillId="0" borderId="0" xfId="53" applyAlignment="1" applyProtection="1">
      <alignment/>
      <protection/>
    </xf>
    <xf numFmtId="184" fontId="2" fillId="25" borderId="3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38" xfId="0" applyNumberFormat="1" applyFont="1" applyFill="1" applyBorder="1" applyAlignment="1" applyProtection="1">
      <alignment horizontal="left" vertical="center" wrapText="1" indent="1"/>
      <protection/>
    </xf>
    <xf numFmtId="185" fontId="2" fillId="24" borderId="17" xfId="0" applyNumberFormat="1" applyFont="1" applyFill="1" applyBorder="1" applyAlignment="1" applyProtection="1">
      <alignment horizontal="right"/>
      <protection locked="0"/>
    </xf>
    <xf numFmtId="0" fontId="4" fillId="26" borderId="11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23" borderId="26" xfId="0" applyFont="1" applyFill="1" applyBorder="1" applyAlignment="1" applyProtection="1">
      <alignment horizontal="right" vertical="center"/>
      <protection/>
    </xf>
    <xf numFmtId="0" fontId="4" fillId="26" borderId="26" xfId="0" applyFont="1" applyFill="1" applyBorder="1" applyAlignment="1" applyProtection="1">
      <alignment vertical="center"/>
      <protection/>
    </xf>
    <xf numFmtId="0" fontId="4" fillId="26" borderId="16" xfId="0" applyFont="1" applyFill="1" applyBorder="1" applyAlignment="1" applyProtection="1">
      <alignment vertical="center"/>
      <protection/>
    </xf>
    <xf numFmtId="0" fontId="4" fillId="23" borderId="21" xfId="0" applyFont="1" applyFill="1" applyBorder="1" applyAlignment="1" applyProtection="1">
      <alignment horizontal="right" vertical="center"/>
      <protection/>
    </xf>
    <xf numFmtId="1" fontId="2" fillId="11" borderId="12" xfId="0" applyNumberFormat="1" applyFont="1" applyFill="1" applyBorder="1" applyAlignment="1" applyProtection="1">
      <alignment horizontal="right"/>
      <protection/>
    </xf>
    <xf numFmtId="1" fontId="2" fillId="0" borderId="39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84" fontId="2" fillId="25" borderId="40" xfId="0" applyNumberFormat="1" applyFont="1" applyFill="1" applyBorder="1" applyAlignment="1" applyProtection="1">
      <alignment vertical="center" wrapText="1"/>
      <protection/>
    </xf>
    <xf numFmtId="184" fontId="2" fillId="25" borderId="13" xfId="0" applyNumberFormat="1" applyFont="1" applyFill="1" applyBorder="1" applyAlignment="1" applyProtection="1">
      <alignment vertical="center" wrapText="1"/>
      <protection/>
    </xf>
    <xf numFmtId="49" fontId="15" fillId="0" borderId="11" xfId="53" applyNumberFormat="1" applyFont="1" applyFill="1" applyBorder="1" applyAlignment="1" applyProtection="1">
      <alignment horizontal="left" vertical="center"/>
      <protection locked="0"/>
    </xf>
    <xf numFmtId="49" fontId="4" fillId="0" borderId="4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left" vertical="center"/>
      <protection/>
    </xf>
    <xf numFmtId="0" fontId="4" fillId="25" borderId="13" xfId="0" applyFont="1" applyFill="1" applyBorder="1" applyAlignment="1" applyProtection="1">
      <alignment horizontal="left" vertical="center"/>
      <protection/>
    </xf>
    <xf numFmtId="0" fontId="4" fillId="25" borderId="11" xfId="0" applyFont="1" applyFill="1" applyBorder="1" applyAlignment="1" applyProtection="1">
      <alignment horizontal="lef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184" fontId="2" fillId="25" borderId="24" xfId="0" applyNumberFormat="1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horizontal="center" vertical="center" wrapText="1"/>
      <protection/>
    </xf>
    <xf numFmtId="184" fontId="2" fillId="25" borderId="45" xfId="0" applyNumberFormat="1" applyFont="1" applyFill="1" applyBorder="1" applyAlignment="1" applyProtection="1">
      <alignment horizontal="center" vertical="center" wrapText="1"/>
      <protection/>
    </xf>
    <xf numFmtId="184" fontId="2" fillId="25" borderId="30" xfId="0" applyNumberFormat="1" applyFont="1" applyFill="1" applyBorder="1" applyAlignment="1" applyProtection="1">
      <alignment horizontal="center" vertical="center" wrapText="1"/>
      <protection/>
    </xf>
    <xf numFmtId="184" fontId="2" fillId="25" borderId="24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2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6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7" xfId="0" applyNumberFormat="1" applyFont="1" applyFill="1" applyBorder="1" applyAlignment="1" applyProtection="1">
      <alignment horizontal="left" vertical="center" wrapText="1" indent="1"/>
      <protection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184" fontId="2" fillId="25" borderId="40" xfId="0" applyNumberFormat="1" applyFont="1" applyFill="1" applyBorder="1" applyAlignment="1" applyProtection="1">
      <alignment horizontal="left" vertical="center" wrapText="1"/>
      <protection/>
    </xf>
    <xf numFmtId="184" fontId="2" fillId="25" borderId="48" xfId="0" applyNumberFormat="1" applyFont="1" applyFill="1" applyBorder="1" applyAlignment="1" applyProtection="1">
      <alignment horizontal="left" vertical="center" wrapText="1"/>
      <protection/>
    </xf>
    <xf numFmtId="184" fontId="2" fillId="25" borderId="25" xfId="0" applyNumberFormat="1" applyFont="1" applyFill="1" applyBorder="1" applyAlignment="1" applyProtection="1">
      <alignment horizontal="left" vertical="center" wrapText="1"/>
      <protection/>
    </xf>
    <xf numFmtId="184" fontId="2" fillId="25" borderId="46" xfId="0" applyNumberFormat="1" applyFont="1" applyFill="1" applyBorder="1" applyAlignment="1" applyProtection="1">
      <alignment horizontal="left" vertical="center" wrapText="1"/>
      <protection/>
    </xf>
    <xf numFmtId="184" fontId="2" fillId="25" borderId="47" xfId="0" applyNumberFormat="1" applyFont="1" applyFill="1" applyBorder="1" applyAlignment="1" applyProtection="1">
      <alignment horizontal="left" vertical="center" wrapText="1"/>
      <protection/>
    </xf>
    <xf numFmtId="184" fontId="2" fillId="25" borderId="49" xfId="0" applyNumberFormat="1" applyFont="1" applyFill="1" applyBorder="1" applyAlignment="1" applyProtection="1">
      <alignment horizontal="center" vertical="center" wrapText="1"/>
      <protection/>
    </xf>
    <xf numFmtId="184" fontId="2" fillId="25" borderId="50" xfId="0" applyNumberFormat="1" applyFont="1" applyFill="1" applyBorder="1" applyAlignment="1" applyProtection="1">
      <alignment horizontal="center" vertical="center" wrapText="1"/>
      <protection/>
    </xf>
    <xf numFmtId="184" fontId="2" fillId="25" borderId="51" xfId="0" applyNumberFormat="1" applyFont="1" applyFill="1" applyBorder="1" applyAlignment="1" applyProtection="1">
      <alignment horizontal="center" vertical="center" wrapText="1"/>
      <protection/>
    </xf>
    <xf numFmtId="184" fontId="2" fillId="25" borderId="52" xfId="0" applyNumberFormat="1" applyFont="1" applyFill="1" applyBorder="1" applyAlignment="1" applyProtection="1">
      <alignment horizontal="center" vertical="center" wrapText="1"/>
      <protection/>
    </xf>
    <xf numFmtId="184" fontId="2" fillId="25" borderId="43" xfId="0" applyNumberFormat="1" applyFont="1" applyFill="1" applyBorder="1" applyAlignment="1" applyProtection="1">
      <alignment horizontal="center" vertical="center" wrapText="1"/>
      <protection/>
    </xf>
    <xf numFmtId="184" fontId="2" fillId="25" borderId="53" xfId="0" applyNumberFormat="1" applyFont="1" applyFill="1" applyBorder="1" applyAlignment="1" applyProtection="1">
      <alignment horizontal="center" vertical="center" wrapText="1"/>
      <protection/>
    </xf>
    <xf numFmtId="184" fontId="2" fillId="25" borderId="54" xfId="0" applyNumberFormat="1" applyFont="1" applyFill="1" applyBorder="1" applyAlignment="1" applyProtection="1">
      <alignment horizontal="center" vertical="center" wrapText="1"/>
      <protection/>
    </xf>
    <xf numFmtId="184" fontId="2" fillId="25" borderId="10" xfId="0" applyNumberFormat="1" applyFont="1" applyFill="1" applyBorder="1" applyAlignment="1" applyProtection="1">
      <alignment horizontal="center" vertical="center" wrapText="1"/>
      <protection/>
    </xf>
    <xf numFmtId="184" fontId="2" fillId="25" borderId="55" xfId="0" applyNumberFormat="1" applyFont="1" applyFill="1" applyBorder="1" applyAlignment="1" applyProtection="1">
      <alignment horizontal="center" vertical="center" wrapText="1"/>
      <protection/>
    </xf>
    <xf numFmtId="184" fontId="2" fillId="25" borderId="13" xfId="0" applyNumberFormat="1" applyFont="1" applyFill="1" applyBorder="1" applyAlignment="1" applyProtection="1">
      <alignment horizontal="left" vertical="center" wrapText="1"/>
      <protection/>
    </xf>
    <xf numFmtId="184" fontId="2" fillId="25" borderId="56" xfId="0" applyNumberFormat="1" applyFont="1" applyFill="1" applyBorder="1" applyAlignment="1" applyProtection="1">
      <alignment horizontal="center" vertical="center" wrapText="1"/>
      <protection/>
    </xf>
    <xf numFmtId="184" fontId="2" fillId="25" borderId="57" xfId="0" applyNumberFormat="1" applyFont="1" applyFill="1" applyBorder="1" applyAlignment="1" applyProtection="1">
      <alignment horizontal="center" vertical="center" wrapText="1"/>
      <protection/>
    </xf>
    <xf numFmtId="184" fontId="2" fillId="25" borderId="58" xfId="0" applyNumberFormat="1" applyFont="1" applyFill="1" applyBorder="1" applyAlignment="1" applyProtection="1">
      <alignment horizontal="center" vertical="center" wrapText="1"/>
      <protection/>
    </xf>
    <xf numFmtId="184" fontId="2" fillId="25" borderId="59" xfId="0" applyNumberFormat="1" applyFont="1" applyFill="1" applyBorder="1" applyAlignment="1" applyProtection="1">
      <alignment horizontal="center" vertical="center" wrapText="1"/>
      <protection/>
    </xf>
    <xf numFmtId="184" fontId="2" fillId="25" borderId="28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5" xfId="0" applyNumberFormat="1" applyFont="1" applyFill="1" applyBorder="1" applyAlignment="1" applyProtection="1">
      <alignment horizontal="left" vertical="center" wrapText="1" indent="1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25" borderId="19" xfId="0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 applyProtection="1">
      <alignment horizontal="center" vertical="center"/>
      <protection/>
    </xf>
    <xf numFmtId="184" fontId="2" fillId="25" borderId="22" xfId="0" applyNumberFormat="1" applyFont="1" applyFill="1" applyBorder="1" applyAlignment="1" applyProtection="1">
      <alignment horizontal="left" vertical="center" wrapText="1"/>
      <protection/>
    </xf>
    <xf numFmtId="184" fontId="2" fillId="25" borderId="60" xfId="0" applyNumberFormat="1" applyFont="1" applyFill="1" applyBorder="1" applyAlignment="1" applyProtection="1">
      <alignment horizontal="left" vertical="center" wrapText="1"/>
      <protection/>
    </xf>
    <xf numFmtId="0" fontId="32" fillId="27" borderId="0" xfId="0" applyFont="1" applyFill="1" applyAlignment="1" applyProtection="1">
      <alignment horizontal="center"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0" fontId="4" fillId="25" borderId="19" xfId="0" applyFont="1" applyFill="1" applyBorder="1" applyAlignment="1" applyProtection="1">
      <alignment horizontal="center" vertical="center" wrapText="1"/>
      <protection/>
    </xf>
    <xf numFmtId="0" fontId="4" fillId="25" borderId="20" xfId="0" applyFont="1" applyFill="1" applyBorder="1" applyAlignment="1" applyProtection="1">
      <alignment horizontal="center" vertical="center" wrapText="1"/>
      <protection/>
    </xf>
    <xf numFmtId="0" fontId="2" fillId="25" borderId="16" xfId="0" applyFont="1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26" borderId="18" xfId="0" applyFont="1" applyFill="1" applyBorder="1" applyAlignment="1" applyProtection="1">
      <alignment horizontal="center" vertical="center" wrapText="1"/>
      <protection/>
    </xf>
    <xf numFmtId="0" fontId="4" fillId="26" borderId="19" xfId="0" applyFont="1" applyFill="1" applyBorder="1" applyAlignment="1" applyProtection="1">
      <alignment horizontal="center" vertical="center" wrapText="1"/>
      <protection/>
    </xf>
    <xf numFmtId="0" fontId="4" fillId="26" borderId="20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wrapText="1"/>
      <protection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4" fillId="26" borderId="26" xfId="0" applyFont="1" applyFill="1" applyBorder="1" applyAlignment="1" applyProtection="1">
      <alignment horizontal="center" textRotation="90" wrapText="1"/>
      <protection/>
    </xf>
    <xf numFmtId="0" fontId="4" fillId="26" borderId="21" xfId="0" applyFont="1" applyFill="1" applyBorder="1" applyAlignment="1" applyProtection="1">
      <alignment horizontal="center" textRotation="90" wrapText="1"/>
      <protection/>
    </xf>
    <xf numFmtId="0" fontId="4" fillId="26" borderId="16" xfId="0" applyFont="1" applyFill="1" applyBorder="1" applyAlignment="1" applyProtection="1">
      <alignment horizontal="center" textRotation="90" wrapText="1"/>
      <protection/>
    </xf>
    <xf numFmtId="0" fontId="12" fillId="27" borderId="0" xfId="0" applyFont="1" applyFill="1" applyAlignment="1">
      <alignment horizontal="center"/>
    </xf>
    <xf numFmtId="0" fontId="4" fillId="26" borderId="26" xfId="0" applyFont="1" applyFill="1" applyBorder="1" applyAlignment="1" applyProtection="1">
      <alignment horizontal="center" vertical="center" textRotation="90" wrapText="1"/>
      <protection/>
    </xf>
    <xf numFmtId="0" fontId="4" fillId="26" borderId="21" xfId="0" applyFont="1" applyFill="1" applyBorder="1" applyAlignment="1" applyProtection="1">
      <alignment horizontal="center" vertical="center" textRotation="90" wrapText="1"/>
      <protection/>
    </xf>
    <xf numFmtId="0" fontId="4" fillId="26" borderId="16" xfId="0" applyFont="1" applyFill="1" applyBorder="1" applyAlignment="1" applyProtection="1">
      <alignment horizontal="center" vertical="center" textRotation="90" wrapText="1"/>
      <protection/>
    </xf>
    <xf numFmtId="0" fontId="4" fillId="26" borderId="42" xfId="0" applyFont="1" applyFill="1" applyBorder="1" applyAlignment="1" applyProtection="1">
      <alignment horizontal="left" vertical="center"/>
      <protection/>
    </xf>
    <xf numFmtId="0" fontId="4" fillId="26" borderId="41" xfId="0" applyFont="1" applyFill="1" applyBorder="1" applyAlignment="1" applyProtection="1">
      <alignment horizontal="left" vertical="center"/>
      <protection/>
    </xf>
    <xf numFmtId="49" fontId="4" fillId="26" borderId="63" xfId="0" applyNumberFormat="1" applyFont="1" applyFill="1" applyBorder="1" applyAlignment="1" applyProtection="1">
      <alignment horizontal="left" vertical="center" indent="2"/>
      <protection/>
    </xf>
    <xf numFmtId="49" fontId="4" fillId="26" borderId="64" xfId="0" applyNumberFormat="1" applyFont="1" applyFill="1" applyBorder="1" applyAlignment="1" applyProtection="1">
      <alignment horizontal="left" vertical="center" indent="2"/>
      <protection/>
    </xf>
    <xf numFmtId="0" fontId="4" fillId="26" borderId="40" xfId="0" applyFont="1" applyFill="1" applyBorder="1" applyAlignment="1" applyProtection="1">
      <alignment horizontal="left" vertical="center"/>
      <protection/>
    </xf>
    <xf numFmtId="0" fontId="4" fillId="26" borderId="25" xfId="0" applyFont="1" applyFill="1" applyBorder="1" applyAlignment="1" applyProtection="1">
      <alignment horizontal="left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0" fontId="4" fillId="26" borderId="11" xfId="0" applyFont="1" applyFill="1" applyBorder="1" applyAlignment="1" applyProtection="1">
      <alignment horizontal="left" vertical="center"/>
      <protection/>
    </xf>
    <xf numFmtId="0" fontId="4" fillId="26" borderId="12" xfId="0" applyFont="1" applyFill="1" applyBorder="1" applyAlignment="1" applyProtection="1">
      <alignment horizontal="left" vertical="center"/>
      <protection/>
    </xf>
    <xf numFmtId="0" fontId="4" fillId="26" borderId="14" xfId="0" applyFont="1" applyFill="1" applyBorder="1" applyAlignment="1" applyProtection="1">
      <alignment horizontal="center" vertical="center"/>
      <protection/>
    </xf>
    <xf numFmtId="0" fontId="4" fillId="26" borderId="57" xfId="0" applyFont="1" applyFill="1" applyBorder="1" applyAlignment="1" applyProtection="1">
      <alignment horizontal="center" vertical="center"/>
      <protection/>
    </xf>
    <xf numFmtId="0" fontId="4" fillId="26" borderId="65" xfId="0" applyFont="1" applyFill="1" applyBorder="1" applyAlignment="1" applyProtection="1">
      <alignment horizontal="center" vertical="center"/>
      <protection/>
    </xf>
    <xf numFmtId="0" fontId="4" fillId="26" borderId="54" xfId="0" applyFont="1" applyFill="1" applyBorder="1" applyAlignment="1" applyProtection="1">
      <alignment horizontal="center" vertical="center"/>
      <protection/>
    </xf>
    <xf numFmtId="0" fontId="4" fillId="26" borderId="55" xfId="0" applyFont="1" applyFill="1" applyBorder="1" applyAlignment="1" applyProtection="1">
      <alignment horizontal="center" vertical="center"/>
      <protection/>
    </xf>
    <xf numFmtId="49" fontId="4" fillId="26" borderId="42" xfId="0" applyNumberFormat="1" applyFont="1" applyFill="1" applyBorder="1" applyAlignment="1" applyProtection="1">
      <alignment horizontal="left" vertical="center" indent="2"/>
      <protection/>
    </xf>
    <xf numFmtId="49" fontId="4" fillId="26" borderId="41" xfId="0" applyNumberFormat="1" applyFont="1" applyFill="1" applyBorder="1" applyAlignment="1" applyProtection="1">
      <alignment horizontal="left" vertical="center" indent="2"/>
      <protection/>
    </xf>
    <xf numFmtId="0" fontId="4" fillId="26" borderId="18" xfId="0" applyFont="1" applyFill="1" applyBorder="1" applyAlignment="1" applyProtection="1">
      <alignment horizontal="center" vertical="center"/>
      <protection/>
    </xf>
    <xf numFmtId="0" fontId="4" fillId="26" borderId="20" xfId="0" applyFont="1" applyFill="1" applyBorder="1" applyAlignment="1" applyProtection="1">
      <alignment horizontal="center" vertical="center"/>
      <protection/>
    </xf>
    <xf numFmtId="0" fontId="4" fillId="26" borderId="39" xfId="0" applyFont="1" applyFill="1" applyBorder="1" applyAlignment="1" applyProtection="1">
      <alignment horizontal="left" vertical="center"/>
      <protection/>
    </xf>
    <xf numFmtId="0" fontId="4" fillId="26" borderId="66" xfId="0" applyFont="1" applyFill="1" applyBorder="1" applyAlignment="1" applyProtection="1">
      <alignment horizontal="left" vertical="center"/>
      <protection/>
    </xf>
    <xf numFmtId="0" fontId="4" fillId="26" borderId="16" xfId="0" applyFont="1" applyFill="1" applyBorder="1" applyAlignment="1" applyProtection="1">
      <alignment horizontal="center" vertical="center"/>
      <protection/>
    </xf>
    <xf numFmtId="0" fontId="4" fillId="26" borderId="26" xfId="0" applyFont="1" applyFill="1" applyBorder="1" applyAlignment="1" applyProtection="1">
      <alignment horizontal="center" vertical="center" wrapText="1"/>
      <protection/>
    </xf>
    <xf numFmtId="0" fontId="4" fillId="26" borderId="16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left" vertical="center"/>
      <protection/>
    </xf>
    <xf numFmtId="0" fontId="4" fillId="26" borderId="18" xfId="0" applyFont="1" applyFill="1" applyBorder="1" applyAlignment="1" applyProtection="1">
      <alignment horizontal="left" vertical="center"/>
      <protection/>
    </xf>
    <xf numFmtId="0" fontId="4" fillId="26" borderId="20" xfId="0" applyFont="1" applyFill="1" applyBorder="1" applyAlignment="1" applyProtection="1">
      <alignment horizontal="left" vertical="center"/>
      <protection/>
    </xf>
    <xf numFmtId="0" fontId="4" fillId="26" borderId="5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left" vertical="center"/>
      <protection/>
    </xf>
    <xf numFmtId="49" fontId="4" fillId="26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42" xfId="0" applyFont="1" applyFill="1" applyBorder="1" applyAlignment="1" applyProtection="1">
      <alignment horizontal="left" vertical="center"/>
      <protection/>
    </xf>
    <xf numFmtId="0" fontId="7" fillId="27" borderId="0" xfId="0" applyFont="1" applyFill="1" applyBorder="1" applyAlignment="1" applyProtection="1">
      <alignment horizontal="center"/>
      <protection/>
    </xf>
    <xf numFmtId="49" fontId="4" fillId="26" borderId="56" xfId="0" applyNumberFormat="1" applyFont="1" applyFill="1" applyBorder="1" applyAlignment="1" applyProtection="1">
      <alignment horizontal="left" vertical="center" indent="2"/>
      <protection/>
    </xf>
    <xf numFmtId="49" fontId="4" fillId="26" borderId="68" xfId="0" applyNumberFormat="1" applyFont="1" applyFill="1" applyBorder="1" applyAlignment="1" applyProtection="1">
      <alignment horizontal="left" vertical="center" indent="2"/>
      <protection/>
    </xf>
    <xf numFmtId="0" fontId="2" fillId="26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 locked="0"/>
    </xf>
    <xf numFmtId="0" fontId="4" fillId="23" borderId="1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  <xf numFmtId="0" fontId="6" fillId="26" borderId="14" xfId="0" applyFont="1" applyFill="1" applyBorder="1" applyAlignment="1" applyProtection="1">
      <alignment horizontal="center" vertical="center"/>
      <protection/>
    </xf>
    <xf numFmtId="0" fontId="4" fillId="23" borderId="39" xfId="0" applyFont="1" applyFill="1" applyBorder="1" applyAlignment="1" applyProtection="1">
      <alignment horizontal="center"/>
      <protection/>
    </xf>
    <xf numFmtId="0" fontId="4" fillId="23" borderId="66" xfId="0" applyFont="1" applyFill="1" applyBorder="1" applyAlignment="1" applyProtection="1">
      <alignment horizontal="center"/>
      <protection/>
    </xf>
    <xf numFmtId="0" fontId="32" fillId="27" borderId="10" xfId="0" applyFont="1" applyFill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PageLayoutView="0" workbookViewId="0" topLeftCell="A37">
      <selection activeCell="F17" sqref="F17"/>
    </sheetView>
  </sheetViews>
  <sheetFormatPr defaultColWidth="9.125" defaultRowHeight="14.25"/>
  <cols>
    <col min="1" max="1" width="4.50390625" style="1" customWidth="1"/>
    <col min="2" max="2" width="7.75390625" style="1" customWidth="1"/>
    <col min="3" max="3" width="18.25390625" style="1" customWidth="1"/>
    <col min="4" max="4" width="9.875" style="1" customWidth="1"/>
    <col min="5" max="5" width="13.125" style="1" customWidth="1"/>
    <col min="6" max="6" width="9.625" style="1" customWidth="1"/>
    <col min="7" max="7" width="29.625" style="1" customWidth="1"/>
    <col min="8" max="8" width="7.625" style="1" hidden="1" customWidth="1"/>
    <col min="9" max="9" width="4.625" style="1" hidden="1" customWidth="1"/>
    <col min="10" max="10" width="7.625" style="1" hidden="1" customWidth="1"/>
    <col min="11" max="11" width="4.625" style="1" hidden="1" customWidth="1"/>
    <col min="12" max="12" width="0.12890625" style="1" hidden="1" customWidth="1"/>
    <col min="13" max="13" width="4.125" style="1" hidden="1" customWidth="1"/>
    <col min="14" max="14" width="6.50390625" style="38" customWidth="1"/>
    <col min="15" max="15" width="13.75390625" style="38" customWidth="1"/>
    <col min="16" max="16" width="11.375" style="38" customWidth="1"/>
    <col min="17" max="17" width="10.625" style="38" customWidth="1"/>
    <col min="18" max="19" width="9.125" style="38" customWidth="1"/>
    <col min="20" max="20" width="9.00390625" style="38" customWidth="1"/>
    <col min="21" max="30" width="9.125" style="38" customWidth="1"/>
    <col min="31" max="45" width="9.00390625" style="38" customWidth="1"/>
    <col min="46" max="16384" width="9.125" style="1" customWidth="1"/>
  </cols>
  <sheetData>
    <row r="1" spans="1:13" ht="30" customHeight="1">
      <c r="A1" s="246" t="s">
        <v>75</v>
      </c>
      <c r="B1" s="246"/>
      <c r="C1" s="246"/>
      <c r="D1" s="246"/>
      <c r="E1" s="246"/>
      <c r="F1" s="246"/>
      <c r="G1" s="246"/>
      <c r="I1" s="9"/>
      <c r="J1" s="9"/>
      <c r="M1" s="1" t="s">
        <v>161</v>
      </c>
    </row>
    <row r="2" spans="1:13" ht="16.5" customHeight="1">
      <c r="A2" s="3"/>
      <c r="B2" s="3"/>
      <c r="C2" s="3"/>
      <c r="D2" s="3"/>
      <c r="E2" s="3"/>
      <c r="F2" s="112" t="s">
        <v>196</v>
      </c>
      <c r="G2" s="26" t="s">
        <v>154</v>
      </c>
      <c r="I2" s="9"/>
      <c r="J2" s="9"/>
      <c r="M2" s="1" t="s">
        <v>152</v>
      </c>
    </row>
    <row r="3" spans="1:13" ht="16.5" customHeight="1">
      <c r="A3" s="10" t="s">
        <v>0</v>
      </c>
      <c r="B3" s="7"/>
      <c r="C3" s="7"/>
      <c r="D3" s="7"/>
      <c r="E3" s="3"/>
      <c r="F3" s="3"/>
      <c r="G3" s="3"/>
      <c r="I3" s="9"/>
      <c r="J3" s="9"/>
      <c r="M3" s="1" t="s">
        <v>153</v>
      </c>
    </row>
    <row r="4" spans="1:13" ht="16.5" customHeight="1">
      <c r="A4" s="248" t="s">
        <v>212</v>
      </c>
      <c r="B4" s="248"/>
      <c r="C4" s="33" t="s">
        <v>277</v>
      </c>
      <c r="D4" s="109" t="s">
        <v>208</v>
      </c>
      <c r="E4" s="33" t="s">
        <v>17</v>
      </c>
      <c r="F4" s="109" t="s">
        <v>217</v>
      </c>
      <c r="G4" s="33" t="s">
        <v>278</v>
      </c>
      <c r="H4" s="11" t="s">
        <v>76</v>
      </c>
      <c r="I4" s="11" t="s">
        <v>16</v>
      </c>
      <c r="J4" s="11" t="s">
        <v>23</v>
      </c>
      <c r="K4" s="1" t="s">
        <v>4</v>
      </c>
      <c r="L4" s="1" t="s">
        <v>203</v>
      </c>
      <c r="M4" s="1" t="s">
        <v>154</v>
      </c>
    </row>
    <row r="5" spans="1:13" ht="16.5" customHeight="1">
      <c r="A5" s="249" t="s">
        <v>213</v>
      </c>
      <c r="B5" s="249"/>
      <c r="C5" s="34" t="s">
        <v>282</v>
      </c>
      <c r="D5" s="110" t="s">
        <v>209</v>
      </c>
      <c r="E5" s="34" t="s">
        <v>20</v>
      </c>
      <c r="F5" s="110" t="s">
        <v>218</v>
      </c>
      <c r="G5" s="34" t="s">
        <v>288</v>
      </c>
      <c r="H5" s="11" t="s">
        <v>24</v>
      </c>
      <c r="I5" s="11" t="s">
        <v>20</v>
      </c>
      <c r="J5" s="11" t="s">
        <v>3</v>
      </c>
      <c r="K5" s="1" t="s">
        <v>36</v>
      </c>
      <c r="L5" s="12" t="s">
        <v>250</v>
      </c>
      <c r="M5" s="1" t="s">
        <v>155</v>
      </c>
    </row>
    <row r="6" spans="1:13" ht="16.5" customHeight="1">
      <c r="A6" s="249" t="s">
        <v>214</v>
      </c>
      <c r="B6" s="249"/>
      <c r="C6" s="34" t="s">
        <v>279</v>
      </c>
      <c r="D6" s="110" t="s">
        <v>210</v>
      </c>
      <c r="E6" s="34" t="s">
        <v>197</v>
      </c>
      <c r="F6" s="110" t="s">
        <v>219</v>
      </c>
      <c r="G6" s="34"/>
      <c r="H6" s="11" t="s">
        <v>18</v>
      </c>
      <c r="I6" s="11" t="s">
        <v>21</v>
      </c>
      <c r="J6" s="11" t="s">
        <v>197</v>
      </c>
      <c r="K6" s="1" t="s">
        <v>5</v>
      </c>
      <c r="L6" s="13" t="s">
        <v>251</v>
      </c>
      <c r="M6" s="1" t="s">
        <v>156</v>
      </c>
    </row>
    <row r="7" spans="1:13" ht="16.5" customHeight="1">
      <c r="A7" s="249" t="s">
        <v>215</v>
      </c>
      <c r="B7" s="249"/>
      <c r="C7" s="34" t="s">
        <v>280</v>
      </c>
      <c r="D7" s="110" t="s">
        <v>211</v>
      </c>
      <c r="E7" s="34"/>
      <c r="F7" s="110" t="s">
        <v>220</v>
      </c>
      <c r="G7" s="233" t="s">
        <v>283</v>
      </c>
      <c r="H7" s="11" t="s">
        <v>19</v>
      </c>
      <c r="I7" s="11" t="s">
        <v>22</v>
      </c>
      <c r="J7" s="11" t="s">
        <v>198</v>
      </c>
      <c r="M7" s="1" t="s">
        <v>157</v>
      </c>
    </row>
    <row r="8" spans="1:13" ht="16.5" customHeight="1">
      <c r="A8" s="247" t="s">
        <v>216</v>
      </c>
      <c r="B8" s="247"/>
      <c r="C8" s="35" t="s">
        <v>281</v>
      </c>
      <c r="D8" s="111" t="s">
        <v>207</v>
      </c>
      <c r="E8" s="35" t="s">
        <v>251</v>
      </c>
      <c r="F8" s="111" t="s">
        <v>221</v>
      </c>
      <c r="G8" s="35"/>
      <c r="H8" s="11" t="s">
        <v>17</v>
      </c>
      <c r="M8" s="1" t="s">
        <v>158</v>
      </c>
    </row>
    <row r="9" spans="1:13" ht="16.5" customHeight="1">
      <c r="A9" s="4"/>
      <c r="B9" s="3"/>
      <c r="C9" s="3"/>
      <c r="D9" s="3"/>
      <c r="E9" s="3"/>
      <c r="F9" s="3"/>
      <c r="G9" s="3"/>
      <c r="H9" s="11" t="s">
        <v>26</v>
      </c>
      <c r="M9" s="1" t="s">
        <v>159</v>
      </c>
    </row>
    <row r="10" spans="1:8" ht="25.5">
      <c r="A10" s="142" t="s">
        <v>1</v>
      </c>
      <c r="B10" s="236" t="s">
        <v>121</v>
      </c>
      <c r="C10" s="236"/>
      <c r="D10" s="236" t="s">
        <v>180</v>
      </c>
      <c r="E10" s="236"/>
      <c r="F10" s="143" t="s">
        <v>131</v>
      </c>
      <c r="G10" s="142" t="s">
        <v>2</v>
      </c>
      <c r="H10" s="11" t="s">
        <v>25</v>
      </c>
    </row>
    <row r="11" spans="1:7" ht="16.5" customHeight="1">
      <c r="A11" s="179">
        <f>IF(B11&lt;&gt;"",1,0)</f>
        <v>1</v>
      </c>
      <c r="B11" s="244" t="s">
        <v>284</v>
      </c>
      <c r="C11" s="244"/>
      <c r="D11" s="242" t="s">
        <v>285</v>
      </c>
      <c r="E11" s="242"/>
      <c r="F11" s="182"/>
      <c r="G11" s="67" t="s">
        <v>288</v>
      </c>
    </row>
    <row r="12" spans="1:7" ht="16.5" customHeight="1">
      <c r="A12" s="180">
        <f>IF(B12&lt;&gt;"",A11+1,0)</f>
        <v>0</v>
      </c>
      <c r="B12" s="237"/>
      <c r="C12" s="234"/>
      <c r="D12" s="242"/>
      <c r="E12" s="242"/>
      <c r="F12" s="65"/>
      <c r="G12" s="68"/>
    </row>
    <row r="13" spans="1:7" ht="16.5" customHeight="1">
      <c r="A13" s="180">
        <f aca="true" t="shared" si="0" ref="A13:A40">IF(B13&lt;&gt;"",A12+1,0)</f>
        <v>0</v>
      </c>
      <c r="B13" s="237"/>
      <c r="C13" s="234"/>
      <c r="D13" s="242"/>
      <c r="E13" s="242"/>
      <c r="F13" s="65"/>
      <c r="G13" s="68"/>
    </row>
    <row r="14" spans="1:7" ht="16.5" customHeight="1">
      <c r="A14" s="180">
        <f t="shared" si="0"/>
        <v>0</v>
      </c>
      <c r="B14" s="237"/>
      <c r="C14" s="234"/>
      <c r="D14" s="242"/>
      <c r="E14" s="242"/>
      <c r="F14" s="65"/>
      <c r="G14" s="68"/>
    </row>
    <row r="15" spans="1:7" ht="16.5" customHeight="1">
      <c r="A15" s="180">
        <f t="shared" si="0"/>
        <v>0</v>
      </c>
      <c r="B15" s="237"/>
      <c r="C15" s="234"/>
      <c r="D15" s="242"/>
      <c r="E15" s="242"/>
      <c r="F15" s="65"/>
      <c r="G15" s="68"/>
    </row>
    <row r="16" spans="1:7" ht="16.5" customHeight="1">
      <c r="A16" s="180">
        <f t="shared" si="0"/>
        <v>0</v>
      </c>
      <c r="B16" s="237"/>
      <c r="C16" s="234"/>
      <c r="D16" s="242"/>
      <c r="E16" s="242"/>
      <c r="F16" s="65"/>
      <c r="G16" s="68"/>
    </row>
    <row r="17" spans="1:7" ht="16.5" customHeight="1">
      <c r="A17" s="180">
        <f t="shared" si="0"/>
        <v>0</v>
      </c>
      <c r="B17" s="237"/>
      <c r="C17" s="234"/>
      <c r="D17" s="242"/>
      <c r="E17" s="242"/>
      <c r="F17" s="65"/>
      <c r="G17" s="68"/>
    </row>
    <row r="18" spans="1:7" ht="16.5" customHeight="1">
      <c r="A18" s="180">
        <f t="shared" si="0"/>
        <v>0</v>
      </c>
      <c r="B18" s="237"/>
      <c r="C18" s="234"/>
      <c r="D18" s="242"/>
      <c r="E18" s="242"/>
      <c r="F18" s="65"/>
      <c r="G18" s="68"/>
    </row>
    <row r="19" spans="1:7" ht="16.5" customHeight="1">
      <c r="A19" s="180">
        <f t="shared" si="0"/>
        <v>0</v>
      </c>
      <c r="B19" s="242"/>
      <c r="C19" s="242"/>
      <c r="D19" s="242"/>
      <c r="E19" s="242"/>
      <c r="F19" s="65"/>
      <c r="G19" s="68"/>
    </row>
    <row r="20" spans="1:7" ht="16.5" customHeight="1">
      <c r="A20" s="180">
        <f t="shared" si="0"/>
        <v>0</v>
      </c>
      <c r="B20" s="242"/>
      <c r="C20" s="242"/>
      <c r="D20" s="242"/>
      <c r="E20" s="242"/>
      <c r="F20" s="65"/>
      <c r="G20" s="68"/>
    </row>
    <row r="21" spans="1:7" ht="16.5" customHeight="1">
      <c r="A21" s="180">
        <f t="shared" si="0"/>
        <v>0</v>
      </c>
      <c r="B21" s="242"/>
      <c r="C21" s="242"/>
      <c r="D21" s="242"/>
      <c r="E21" s="242"/>
      <c r="F21" s="65"/>
      <c r="G21" s="68"/>
    </row>
    <row r="22" spans="1:7" ht="16.5" customHeight="1">
      <c r="A22" s="180">
        <f t="shared" si="0"/>
        <v>0</v>
      </c>
      <c r="B22" s="242"/>
      <c r="C22" s="242"/>
      <c r="D22" s="242"/>
      <c r="E22" s="242"/>
      <c r="F22" s="65"/>
      <c r="G22" s="68"/>
    </row>
    <row r="23" spans="1:7" ht="16.5" customHeight="1">
      <c r="A23" s="180">
        <f t="shared" si="0"/>
        <v>0</v>
      </c>
      <c r="B23" s="242"/>
      <c r="C23" s="242"/>
      <c r="D23" s="242"/>
      <c r="E23" s="242"/>
      <c r="F23" s="65"/>
      <c r="G23" s="68"/>
    </row>
    <row r="24" spans="1:7" ht="16.5" customHeight="1">
      <c r="A24" s="180">
        <f t="shared" si="0"/>
        <v>0</v>
      </c>
      <c r="B24" s="242"/>
      <c r="C24" s="242"/>
      <c r="D24" s="242"/>
      <c r="E24" s="242"/>
      <c r="F24" s="65"/>
      <c r="G24" s="68"/>
    </row>
    <row r="25" spans="1:7" ht="16.5" customHeight="1">
      <c r="A25" s="180">
        <f t="shared" si="0"/>
        <v>0</v>
      </c>
      <c r="B25" s="242"/>
      <c r="C25" s="242"/>
      <c r="D25" s="242"/>
      <c r="E25" s="242"/>
      <c r="F25" s="65"/>
      <c r="G25" s="68"/>
    </row>
    <row r="26" spans="1:7" ht="16.5" customHeight="1">
      <c r="A26" s="180">
        <f t="shared" si="0"/>
        <v>0</v>
      </c>
      <c r="B26" s="242"/>
      <c r="C26" s="242"/>
      <c r="D26" s="242"/>
      <c r="E26" s="242"/>
      <c r="F26" s="65"/>
      <c r="G26" s="68"/>
    </row>
    <row r="27" spans="1:7" ht="16.5" customHeight="1">
      <c r="A27" s="180">
        <f t="shared" si="0"/>
        <v>0</v>
      </c>
      <c r="B27" s="242"/>
      <c r="C27" s="242"/>
      <c r="D27" s="242"/>
      <c r="E27" s="242"/>
      <c r="F27" s="65"/>
      <c r="G27" s="68"/>
    </row>
    <row r="28" spans="1:7" ht="16.5" customHeight="1">
      <c r="A28" s="180">
        <f t="shared" si="0"/>
        <v>0</v>
      </c>
      <c r="B28" s="242"/>
      <c r="C28" s="242"/>
      <c r="D28" s="242"/>
      <c r="E28" s="242"/>
      <c r="F28" s="65"/>
      <c r="G28" s="68"/>
    </row>
    <row r="29" spans="1:7" ht="16.5" customHeight="1">
      <c r="A29" s="180">
        <f t="shared" si="0"/>
        <v>0</v>
      </c>
      <c r="B29" s="242"/>
      <c r="C29" s="242"/>
      <c r="D29" s="242"/>
      <c r="E29" s="242"/>
      <c r="F29" s="65"/>
      <c r="G29" s="68"/>
    </row>
    <row r="30" spans="1:7" ht="16.5" customHeight="1">
      <c r="A30" s="180">
        <f t="shared" si="0"/>
        <v>0</v>
      </c>
      <c r="B30" s="242"/>
      <c r="C30" s="242"/>
      <c r="D30" s="242"/>
      <c r="E30" s="242"/>
      <c r="F30" s="65"/>
      <c r="G30" s="68"/>
    </row>
    <row r="31" spans="1:7" ht="16.5" customHeight="1">
      <c r="A31" s="180">
        <f t="shared" si="0"/>
        <v>0</v>
      </c>
      <c r="B31" s="242"/>
      <c r="C31" s="242"/>
      <c r="D31" s="242"/>
      <c r="E31" s="242"/>
      <c r="F31" s="65"/>
      <c r="G31" s="68"/>
    </row>
    <row r="32" spans="1:7" ht="16.5" customHeight="1">
      <c r="A32" s="180">
        <f t="shared" si="0"/>
        <v>0</v>
      </c>
      <c r="B32" s="242"/>
      <c r="C32" s="242"/>
      <c r="D32" s="242"/>
      <c r="E32" s="242"/>
      <c r="F32" s="65"/>
      <c r="G32" s="68"/>
    </row>
    <row r="33" spans="1:7" ht="16.5" customHeight="1">
      <c r="A33" s="180">
        <f t="shared" si="0"/>
        <v>0</v>
      </c>
      <c r="B33" s="242"/>
      <c r="C33" s="242"/>
      <c r="D33" s="242"/>
      <c r="E33" s="242"/>
      <c r="F33" s="65"/>
      <c r="G33" s="68"/>
    </row>
    <row r="34" spans="1:7" ht="16.5" customHeight="1">
      <c r="A34" s="180">
        <f t="shared" si="0"/>
        <v>0</v>
      </c>
      <c r="B34" s="242"/>
      <c r="C34" s="242"/>
      <c r="D34" s="242"/>
      <c r="E34" s="242"/>
      <c r="F34" s="65"/>
      <c r="G34" s="68"/>
    </row>
    <row r="35" spans="1:7" ht="16.5" customHeight="1">
      <c r="A35" s="180">
        <f t="shared" si="0"/>
        <v>0</v>
      </c>
      <c r="B35" s="242"/>
      <c r="C35" s="242"/>
      <c r="D35" s="242"/>
      <c r="E35" s="242"/>
      <c r="F35" s="65"/>
      <c r="G35" s="68"/>
    </row>
    <row r="36" spans="1:7" ht="16.5" customHeight="1">
      <c r="A36" s="180">
        <f t="shared" si="0"/>
        <v>0</v>
      </c>
      <c r="B36" s="242"/>
      <c r="C36" s="242"/>
      <c r="D36" s="242"/>
      <c r="E36" s="242"/>
      <c r="F36" s="65"/>
      <c r="G36" s="68"/>
    </row>
    <row r="37" spans="1:7" ht="16.5" customHeight="1">
      <c r="A37" s="180">
        <f t="shared" si="0"/>
        <v>0</v>
      </c>
      <c r="B37" s="242"/>
      <c r="C37" s="242"/>
      <c r="D37" s="242"/>
      <c r="E37" s="242"/>
      <c r="F37" s="65"/>
      <c r="G37" s="68"/>
    </row>
    <row r="38" spans="1:7" ht="16.5" customHeight="1">
      <c r="A38" s="180">
        <f t="shared" si="0"/>
        <v>0</v>
      </c>
      <c r="B38" s="242"/>
      <c r="C38" s="242"/>
      <c r="D38" s="242"/>
      <c r="E38" s="242"/>
      <c r="F38" s="65"/>
      <c r="G38" s="68"/>
    </row>
    <row r="39" spans="1:7" ht="16.5" customHeight="1">
      <c r="A39" s="180">
        <f t="shared" si="0"/>
        <v>0</v>
      </c>
      <c r="B39" s="242"/>
      <c r="C39" s="242"/>
      <c r="D39" s="242"/>
      <c r="E39" s="242"/>
      <c r="F39" s="65"/>
      <c r="G39" s="68"/>
    </row>
    <row r="40" spans="1:7" ht="16.5" customHeight="1">
      <c r="A40" s="181">
        <f t="shared" si="0"/>
        <v>0</v>
      </c>
      <c r="B40" s="243"/>
      <c r="C40" s="243"/>
      <c r="D40" s="243"/>
      <c r="E40" s="243"/>
      <c r="F40" s="66"/>
      <c r="G40" s="69"/>
    </row>
    <row r="41" spans="6:7" ht="14.25">
      <c r="F41" s="238" t="s">
        <v>286</v>
      </c>
      <c r="G41" s="238"/>
    </row>
    <row r="42" spans="2:7" ht="14.25">
      <c r="B42" s="239" t="s">
        <v>146</v>
      </c>
      <c r="C42" s="239"/>
      <c r="F42" s="239" t="s">
        <v>149</v>
      </c>
      <c r="G42" s="239"/>
    </row>
    <row r="43" spans="2:7" ht="14.25">
      <c r="B43" s="240" t="s">
        <v>147</v>
      </c>
      <c r="C43" s="240"/>
      <c r="F43" s="240" t="s">
        <v>148</v>
      </c>
      <c r="G43" s="240"/>
    </row>
    <row r="48" spans="2:7" ht="14.25">
      <c r="B48" s="235" t="s">
        <v>287</v>
      </c>
      <c r="C48" s="235"/>
      <c r="D48" s="36"/>
      <c r="E48" s="36"/>
      <c r="F48" s="241" t="s">
        <v>278</v>
      </c>
      <c r="G48" s="235"/>
    </row>
    <row r="50" spans="1:3" ht="14.25">
      <c r="A50" s="245" t="s">
        <v>160</v>
      </c>
      <c r="B50" s="245"/>
      <c r="C50" s="44">
        <v>2014</v>
      </c>
    </row>
  </sheetData>
  <sheetProtection password="9DDB" sheet="1" selectLockedCells="1"/>
  <mergeCells count="76">
    <mergeCell ref="A1:G1"/>
    <mergeCell ref="A8:B8"/>
    <mergeCell ref="A4:B4"/>
    <mergeCell ref="A5:B5"/>
    <mergeCell ref="A6:B6"/>
    <mergeCell ref="A7:B7"/>
    <mergeCell ref="A50:B50"/>
    <mergeCell ref="D17:E17"/>
    <mergeCell ref="D18:E18"/>
    <mergeCell ref="B29:C29"/>
    <mergeCell ref="B30:C30"/>
    <mergeCell ref="D29:E29"/>
    <mergeCell ref="D30:E30"/>
    <mergeCell ref="D25:E25"/>
    <mergeCell ref="D26:E26"/>
    <mergeCell ref="D27:E27"/>
    <mergeCell ref="D21:E21"/>
    <mergeCell ref="D22:E22"/>
    <mergeCell ref="D13:E13"/>
    <mergeCell ref="D14:E14"/>
    <mergeCell ref="D15:E15"/>
    <mergeCell ref="D16:E16"/>
    <mergeCell ref="D12:E12"/>
    <mergeCell ref="D19:E19"/>
    <mergeCell ref="D20:E20"/>
    <mergeCell ref="B18:C18"/>
    <mergeCell ref="B19:C19"/>
    <mergeCell ref="B20:C20"/>
    <mergeCell ref="B12:C12"/>
    <mergeCell ref="B21:C21"/>
    <mergeCell ref="D10:E10"/>
    <mergeCell ref="B17:C17"/>
    <mergeCell ref="B13:C13"/>
    <mergeCell ref="B14:C14"/>
    <mergeCell ref="B15:C15"/>
    <mergeCell ref="B16:C16"/>
    <mergeCell ref="B10:C10"/>
    <mergeCell ref="B11:C11"/>
    <mergeCell ref="D11:E11"/>
    <mergeCell ref="B31:C31"/>
    <mergeCell ref="B27:C27"/>
    <mergeCell ref="B28:C28"/>
    <mergeCell ref="B25:C25"/>
    <mergeCell ref="B26:C26"/>
    <mergeCell ref="B22:C22"/>
    <mergeCell ref="D33:E33"/>
    <mergeCell ref="D34:E34"/>
    <mergeCell ref="D35:E35"/>
    <mergeCell ref="B23:C23"/>
    <mergeCell ref="B24:C24"/>
    <mergeCell ref="B32:C32"/>
    <mergeCell ref="D24:E24"/>
    <mergeCell ref="D28:E28"/>
    <mergeCell ref="D23:E23"/>
    <mergeCell ref="D38:E38"/>
    <mergeCell ref="D36:E36"/>
    <mergeCell ref="D31:E31"/>
    <mergeCell ref="D32:E32"/>
    <mergeCell ref="D37:E37"/>
    <mergeCell ref="F43:G43"/>
    <mergeCell ref="F48:G48"/>
    <mergeCell ref="B48:C48"/>
    <mergeCell ref="B42:C42"/>
    <mergeCell ref="B43:C43"/>
    <mergeCell ref="F41:G41"/>
    <mergeCell ref="F42:G42"/>
    <mergeCell ref="D39:E39"/>
    <mergeCell ref="D40:E40"/>
    <mergeCell ref="B40:C40"/>
    <mergeCell ref="B33:C33"/>
    <mergeCell ref="B34:C34"/>
    <mergeCell ref="B36:C36"/>
    <mergeCell ref="B35:C35"/>
    <mergeCell ref="B37:C37"/>
    <mergeCell ref="B38:C38"/>
    <mergeCell ref="B39:C39"/>
  </mergeCells>
  <dataValidations count="7">
    <dataValidation type="list" operator="greaterThanOrEqual" allowBlank="1" showInputMessage="1" showErrorMessage="1" promptTitle="Chú ý!" prompt="Chọn một giá trị từ danh sách." sqref="G2">
      <formula1>$M$1:$M$9</formula1>
    </dataValidation>
    <dataValidation type="list" showInputMessage="1" showErrorMessage="1" promptTitle="Chú ý!!" prompt="Chọn một giá trị từ danh sách." errorTitle="Cảnh báo!" error="Ô này chỉ nhận giá trị từ danh sách. Hãy nhập lại!" sqref="E8">
      <formula1>$L$5:$L$6</formula1>
    </dataValidation>
    <dataValidation type="list" operator="greaterThanOrEqual" allowBlank="1" showInputMessage="1" showErrorMessage="1" promptTitle="Chú ý!" prompt="Chọn một giá trị từ danh sách." sqref="E6">
      <formula1>$J$5:$J$7</formula1>
    </dataValidation>
    <dataValidation type="list" operator="greaterThanOrEqual" allowBlank="1" showInputMessage="1" showErrorMessage="1" promptTitle="Chú ý!" prompt="Chọn một giá trị từ danh sách." sqref="E4">
      <formula1>$H$5:$H$10</formula1>
    </dataValidation>
    <dataValidation type="list" operator="greaterThanOrEqual" allowBlank="1" showInputMessage="1" showErrorMessage="1" promptTitle="Chú ý!" prompt="Chon một giá trị từ danh sách." sqref="E5">
      <formula1>$I$5:$I$7</formula1>
    </dataValidation>
    <dataValidation type="list" allowBlank="1" showInputMessage="1" showErrorMessage="1" promptTitle="Chú ý!" prompt="Chon một giá trị từ danh sách." sqref="E7">
      <formula1>$K$5:$K$6</formula1>
    </dataValidation>
    <dataValidation type="textLength" operator="equal" showInputMessage="1" showErrorMessage="1" promptTitle="Chú ý!" prompt="Nhập chính xác mã trường, theo bộ mã PEDC." errorTitle="Mã trường nhập chưa đúng." error="Nhập đủ 8 chữ số!" sqref="C5">
      <formula1>8</formula1>
    </dataValidation>
  </dataValidations>
  <printOptions horizontalCentered="1"/>
  <pageMargins left="0.49" right="0.17" top="0.85" bottom="0.19" header="0.3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22"/>
  <sheetViews>
    <sheetView showGridLines="0" showZeros="0" zoomScale="90" zoomScaleNormal="90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3" sqref="G33"/>
    </sheetView>
  </sheetViews>
  <sheetFormatPr defaultColWidth="9.00390625" defaultRowHeight="14.25"/>
  <cols>
    <col min="1" max="1" width="10.875" style="15" customWidth="1"/>
    <col min="2" max="2" width="8.625" style="15" customWidth="1"/>
    <col min="3" max="4" width="9.25390625" style="15" customWidth="1"/>
    <col min="5" max="16" width="6.875" style="15" customWidth="1"/>
    <col min="17" max="17" width="3.125" style="38" customWidth="1"/>
    <col min="18" max="20" width="3.125" style="23" customWidth="1"/>
    <col min="21" max="57" width="9.00390625" style="23" customWidth="1"/>
    <col min="58" max="16384" width="9.00390625" style="15" customWidth="1"/>
  </cols>
  <sheetData>
    <row r="1" spans="1:57" ht="18.75" customHeight="1">
      <c r="A1" s="14" t="s">
        <v>117</v>
      </c>
      <c r="B1" s="14"/>
      <c r="C1" s="14"/>
      <c r="D1" s="2"/>
      <c r="E1" s="5"/>
      <c r="F1" s="5"/>
      <c r="G1" s="5"/>
      <c r="H1" s="5"/>
      <c r="J1" s="288">
        <f>IF(COUNT(Q5:T37,0)+COUNT(D38:P38)=106,"","Còn lỗi. Kiểm tra lại!")</f>
      </c>
      <c r="K1" s="288"/>
      <c r="L1" s="288"/>
      <c r="M1" s="2"/>
      <c r="N1" s="5"/>
      <c r="O1" s="5"/>
      <c r="P1" s="5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16" customFormat="1" ht="18.75" customHeight="1">
      <c r="A2" s="260" t="s">
        <v>39</v>
      </c>
      <c r="B2" s="260"/>
      <c r="C2" s="260"/>
      <c r="D2" s="293" t="s">
        <v>40</v>
      </c>
      <c r="E2" s="290" t="s">
        <v>66</v>
      </c>
      <c r="F2" s="291"/>
      <c r="G2" s="291"/>
      <c r="H2" s="291"/>
      <c r="I2" s="291"/>
      <c r="J2" s="292"/>
      <c r="K2" s="289" t="s">
        <v>13</v>
      </c>
      <c r="L2" s="289"/>
      <c r="M2" s="289"/>
      <c r="N2" s="283" t="s">
        <v>191</v>
      </c>
      <c r="O2" s="284"/>
      <c r="P2" s="285"/>
      <c r="Q2" s="38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35.25" customHeight="1">
      <c r="A3" s="261"/>
      <c r="B3" s="261"/>
      <c r="C3" s="261"/>
      <c r="D3" s="294"/>
      <c r="E3" s="107" t="s">
        <v>60</v>
      </c>
      <c r="F3" s="107" t="s">
        <v>61</v>
      </c>
      <c r="G3" s="107" t="s">
        <v>62</v>
      </c>
      <c r="H3" s="107" t="s">
        <v>63</v>
      </c>
      <c r="I3" s="107" t="s">
        <v>64</v>
      </c>
      <c r="J3" s="107" t="s">
        <v>65</v>
      </c>
      <c r="K3" s="106" t="s">
        <v>14</v>
      </c>
      <c r="L3" s="106" t="s">
        <v>41</v>
      </c>
      <c r="M3" s="106" t="s">
        <v>42</v>
      </c>
      <c r="N3" s="148" t="s">
        <v>44</v>
      </c>
      <c r="O3" s="148" t="s">
        <v>43</v>
      </c>
      <c r="P3" s="107" t="s">
        <v>233</v>
      </c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6.5" customHeight="1">
      <c r="A4" s="276" t="s">
        <v>46</v>
      </c>
      <c r="B4" s="276"/>
      <c r="C4" s="276"/>
      <c r="D4" s="75">
        <f aca="true" t="shared" si="0" ref="D4:D24">SUM(E4:J4)</f>
        <v>31</v>
      </c>
      <c r="E4" s="76">
        <f>E5+E6+E10+E12+E24</f>
        <v>0</v>
      </c>
      <c r="F4" s="76">
        <f aca="true" t="shared" si="1" ref="F4:P4">F5+F6+F10+F12+F24</f>
        <v>23</v>
      </c>
      <c r="G4" s="76">
        <f t="shared" si="1"/>
        <v>7</v>
      </c>
      <c r="H4" s="76">
        <f t="shared" si="1"/>
        <v>1</v>
      </c>
      <c r="I4" s="76">
        <f t="shared" si="1"/>
        <v>0</v>
      </c>
      <c r="J4" s="76">
        <f t="shared" si="1"/>
        <v>0</v>
      </c>
      <c r="K4" s="76">
        <f t="shared" si="1"/>
        <v>27</v>
      </c>
      <c r="L4" s="76">
        <f t="shared" si="1"/>
        <v>4</v>
      </c>
      <c r="M4" s="76">
        <f t="shared" si="1"/>
        <v>0</v>
      </c>
      <c r="N4" s="76">
        <f t="shared" si="1"/>
        <v>28</v>
      </c>
      <c r="O4" s="76">
        <f t="shared" si="1"/>
        <v>0</v>
      </c>
      <c r="P4" s="76">
        <f t="shared" si="1"/>
        <v>0</v>
      </c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6.5" customHeight="1">
      <c r="A5" s="277" t="s">
        <v>15</v>
      </c>
      <c r="B5" s="281" t="s">
        <v>47</v>
      </c>
      <c r="C5" s="282"/>
      <c r="D5" s="75">
        <f t="shared" si="0"/>
        <v>1</v>
      </c>
      <c r="E5" s="59"/>
      <c r="F5" s="59">
        <v>1</v>
      </c>
      <c r="G5" s="59"/>
      <c r="H5" s="59"/>
      <c r="I5" s="59"/>
      <c r="J5" s="59"/>
      <c r="K5" s="59">
        <v>1</v>
      </c>
      <c r="L5" s="59"/>
      <c r="M5" s="59"/>
      <c r="N5" s="39">
        <v>1</v>
      </c>
      <c r="O5" s="39"/>
      <c r="P5" s="58"/>
      <c r="Q5" s="63">
        <f>IF(SUM(E5:J5)&lt;&gt;SUM(K5:M5),"Er",)</f>
        <v>0</v>
      </c>
      <c r="R5" s="161">
        <f>IF(OR(N5&gt;D5,O5&gt;D5,P5&gt;MIN(N5,O5)),"Er",)</f>
        <v>0</v>
      </c>
      <c r="S5" s="162">
        <f>IF(COUNTIF(E5:P5,"*")&lt;&gt;0,"Er",)</f>
        <v>0</v>
      </c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6.5" customHeight="1">
      <c r="A6" s="278"/>
      <c r="B6" s="281" t="s">
        <v>48</v>
      </c>
      <c r="C6" s="282"/>
      <c r="D6" s="77">
        <f t="shared" si="0"/>
        <v>1</v>
      </c>
      <c r="E6" s="70">
        <v>0</v>
      </c>
      <c r="F6" s="70">
        <v>1</v>
      </c>
      <c r="G6" s="70">
        <v>0</v>
      </c>
      <c r="H6" s="70">
        <v>0</v>
      </c>
      <c r="I6" s="70">
        <v>0</v>
      </c>
      <c r="J6" s="70">
        <v>0</v>
      </c>
      <c r="K6" s="70">
        <v>1</v>
      </c>
      <c r="L6" s="70">
        <v>0</v>
      </c>
      <c r="M6" s="70">
        <v>0</v>
      </c>
      <c r="N6" s="70">
        <v>1</v>
      </c>
      <c r="O6" s="70">
        <v>0</v>
      </c>
      <c r="P6" s="70">
        <v>0</v>
      </c>
      <c r="Q6" s="63">
        <f aca="true" t="shared" si="2" ref="Q6:Q37">IF(SUM(E6:J6)&lt;&gt;SUM(K6:M6),"Er",)</f>
        <v>0</v>
      </c>
      <c r="R6" s="161">
        <f aca="true" t="shared" si="3" ref="R6:R37">IF(OR(N6&gt;D6,O6&gt;D6,P6&gt;MIN(N6,O6)),"Er",)</f>
        <v>0</v>
      </c>
      <c r="S6" s="162">
        <f aca="true" t="shared" si="4" ref="S6:S37">IF(COUNTIF(E6:P6,"*")&lt;&gt;0,"Er",)</f>
        <v>0</v>
      </c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6.5" customHeight="1">
      <c r="A7" s="278"/>
      <c r="B7" s="267" t="s">
        <v>265</v>
      </c>
      <c r="C7" s="220" t="s">
        <v>44</v>
      </c>
      <c r="D7" s="77">
        <f>SUM(E7:J7)</f>
        <v>0</v>
      </c>
      <c r="E7" s="70"/>
      <c r="F7" s="70"/>
      <c r="G7" s="70"/>
      <c r="H7" s="70"/>
      <c r="I7" s="70"/>
      <c r="J7" s="70"/>
      <c r="K7" s="70"/>
      <c r="L7" s="70"/>
      <c r="M7" s="70"/>
      <c r="N7" s="221"/>
      <c r="O7" s="221"/>
      <c r="P7" s="221"/>
      <c r="Q7" s="63">
        <f>IF(SUM(E7:J7)&lt;&gt;SUM(K7:M7),"Er",)</f>
        <v>0</v>
      </c>
      <c r="R7" s="161">
        <f>IF(OR(N7&gt;D7,O7&gt;D7,P7&gt;MIN(N7,O7)),"Er",)</f>
        <v>0</v>
      </c>
      <c r="S7" s="162">
        <f>IF(COUNTIF(E7:P7,"*")&lt;&gt;0,"Er",)</f>
        <v>0</v>
      </c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6.5" customHeight="1">
      <c r="A8" s="278"/>
      <c r="B8" s="268"/>
      <c r="C8" s="219" t="s">
        <v>43</v>
      </c>
      <c r="D8" s="77">
        <f>SUM(E8:J8)</f>
        <v>0</v>
      </c>
      <c r="E8" s="70"/>
      <c r="F8" s="70"/>
      <c r="G8" s="70"/>
      <c r="H8" s="70"/>
      <c r="I8" s="70"/>
      <c r="J8" s="70"/>
      <c r="K8" s="70"/>
      <c r="L8" s="70"/>
      <c r="M8" s="70"/>
      <c r="N8" s="221"/>
      <c r="O8" s="221"/>
      <c r="P8" s="221"/>
      <c r="Q8" s="63">
        <f>IF(SUM(E8:J8)&lt;&gt;SUM(K8:M8),"Er",)</f>
        <v>0</v>
      </c>
      <c r="R8" s="161">
        <f>IF(OR(N8&gt;D8,O8&gt;D8,P8&gt;MIN(N8,O8)),"Er",)</f>
        <v>0</v>
      </c>
      <c r="S8" s="162">
        <f>IF(COUNTIF(E8:P8,"*")&lt;&gt;0,"Er",)</f>
        <v>0</v>
      </c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6.5" customHeight="1">
      <c r="A9" s="273"/>
      <c r="B9" s="268"/>
      <c r="C9" s="219" t="s">
        <v>266</v>
      </c>
      <c r="D9" s="77">
        <f>SUM(E9:J9)</f>
        <v>0</v>
      </c>
      <c r="E9" s="70"/>
      <c r="F9" s="70"/>
      <c r="G9" s="70"/>
      <c r="H9" s="70"/>
      <c r="I9" s="70"/>
      <c r="J9" s="70"/>
      <c r="K9" s="70"/>
      <c r="L9" s="70"/>
      <c r="M9" s="70"/>
      <c r="N9" s="221"/>
      <c r="O9" s="221"/>
      <c r="P9" s="221"/>
      <c r="Q9" s="63">
        <f>IF(SUM(E9:J9)&lt;&gt;SUM(K9:M9),"Er",)</f>
        <v>0</v>
      </c>
      <c r="R9" s="161">
        <f>IF(OR(N9&gt;D9,O9&gt;D9,P9&gt;MIN(N9,O9)),"Er",)</f>
        <v>0</v>
      </c>
      <c r="S9" s="162">
        <f>IF(COUNTIF(E9:P9,"*")&lt;&gt;0,"Er",)</f>
        <v>0</v>
      </c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21.75" customHeight="1">
      <c r="A10" s="279" t="s">
        <v>259</v>
      </c>
      <c r="B10" s="286" t="s">
        <v>231</v>
      </c>
      <c r="C10" s="287"/>
      <c r="D10" s="75">
        <f>SUM(E10:J10)</f>
        <v>0</v>
      </c>
      <c r="E10" s="59"/>
      <c r="F10" s="59"/>
      <c r="G10" s="59"/>
      <c r="H10" s="59"/>
      <c r="I10" s="59"/>
      <c r="J10" s="59"/>
      <c r="K10" s="59"/>
      <c r="L10" s="59"/>
      <c r="M10" s="59"/>
      <c r="N10" s="153"/>
      <c r="O10" s="153"/>
      <c r="P10" s="153"/>
      <c r="Q10" s="63">
        <f t="shared" si="2"/>
        <v>0</v>
      </c>
      <c r="R10" s="161">
        <f t="shared" si="3"/>
        <v>0</v>
      </c>
      <c r="S10" s="162">
        <f t="shared" si="4"/>
        <v>0</v>
      </c>
      <c r="T10" s="250">
        <f>IF(SUM(D10:D11)&gt;1,"Er",)</f>
        <v>0</v>
      </c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21.75" customHeight="1">
      <c r="A11" s="280"/>
      <c r="B11" s="265" t="s">
        <v>230</v>
      </c>
      <c r="C11" s="266"/>
      <c r="D11" s="150">
        <f>SUM(E11:J11)</f>
        <v>1</v>
      </c>
      <c r="E11" s="152"/>
      <c r="F11" s="152"/>
      <c r="G11" s="152">
        <v>1</v>
      </c>
      <c r="H11" s="152"/>
      <c r="I11" s="152"/>
      <c r="J11" s="152"/>
      <c r="K11" s="152"/>
      <c r="L11" s="152">
        <v>1</v>
      </c>
      <c r="M11" s="152"/>
      <c r="N11" s="151">
        <v>1</v>
      </c>
      <c r="O11" s="151"/>
      <c r="P11" s="151"/>
      <c r="Q11" s="63">
        <f>IF(SUM(E11:J11)&lt;&gt;SUM(K11:M11),"Er",)</f>
        <v>0</v>
      </c>
      <c r="R11" s="161">
        <f t="shared" si="3"/>
        <v>0</v>
      </c>
      <c r="S11" s="162">
        <f t="shared" si="4"/>
        <v>0</v>
      </c>
      <c r="T11" s="251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6.5" customHeight="1">
      <c r="A12" s="262" t="s">
        <v>193</v>
      </c>
      <c r="B12" s="263"/>
      <c r="C12" s="264"/>
      <c r="D12" s="75">
        <f t="shared" si="0"/>
        <v>26</v>
      </c>
      <c r="E12" s="75">
        <f>SUM(E16:E23)</f>
        <v>0</v>
      </c>
      <c r="F12" s="75">
        <f aca="true" t="shared" si="5" ref="F12:P12">SUM(F16:F23)</f>
        <v>19</v>
      </c>
      <c r="G12" s="75">
        <f t="shared" si="5"/>
        <v>7</v>
      </c>
      <c r="H12" s="75">
        <f t="shared" si="5"/>
        <v>0</v>
      </c>
      <c r="I12" s="75">
        <f t="shared" si="5"/>
        <v>0</v>
      </c>
      <c r="J12" s="75">
        <f t="shared" si="5"/>
        <v>0</v>
      </c>
      <c r="K12" s="75">
        <f t="shared" si="5"/>
        <v>23</v>
      </c>
      <c r="L12" s="75">
        <f t="shared" si="5"/>
        <v>3</v>
      </c>
      <c r="M12" s="75">
        <f t="shared" si="5"/>
        <v>0</v>
      </c>
      <c r="N12" s="75">
        <f t="shared" si="5"/>
        <v>26</v>
      </c>
      <c r="O12" s="75">
        <f t="shared" si="5"/>
        <v>0</v>
      </c>
      <c r="P12" s="75">
        <f t="shared" si="5"/>
        <v>0</v>
      </c>
      <c r="Q12" s="63">
        <f t="shared" si="2"/>
        <v>0</v>
      </c>
      <c r="R12" s="161">
        <f t="shared" si="3"/>
        <v>0</v>
      </c>
      <c r="S12" s="162">
        <f t="shared" si="4"/>
        <v>0</v>
      </c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6.5" customHeight="1">
      <c r="A13" s="267" t="s">
        <v>265</v>
      </c>
      <c r="B13" s="256" t="s">
        <v>44</v>
      </c>
      <c r="C13" s="257"/>
      <c r="D13" s="78">
        <f>SUM(E13:J13)</f>
        <v>26</v>
      </c>
      <c r="E13" s="58"/>
      <c r="F13" s="58">
        <v>19</v>
      </c>
      <c r="G13" s="58">
        <v>7</v>
      </c>
      <c r="H13" s="58"/>
      <c r="I13" s="58"/>
      <c r="J13" s="58"/>
      <c r="K13" s="58">
        <v>23</v>
      </c>
      <c r="L13" s="58">
        <v>3</v>
      </c>
      <c r="M13" s="58"/>
      <c r="N13" s="221"/>
      <c r="O13" s="221"/>
      <c r="P13" s="221"/>
      <c r="Q13" s="63">
        <f>IF(SUM(E13:J13)&lt;&gt;SUM(K13:M13),"Er",)</f>
        <v>0</v>
      </c>
      <c r="R13" s="161">
        <f>IF(OR(N13&gt;D13,O13&gt;D13,P13&gt;MIN(N13,O13)),"Er",)</f>
        <v>0</v>
      </c>
      <c r="S13" s="162">
        <f>IF(COUNTIF(E13:P13,"*")&lt;&gt;0,"Er",)</f>
        <v>0</v>
      </c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6.5" customHeight="1">
      <c r="A14" s="268"/>
      <c r="B14" s="256" t="s">
        <v>43</v>
      </c>
      <c r="C14" s="257"/>
      <c r="D14" s="78">
        <f>SUM(E14:J14)</f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221"/>
      <c r="O14" s="221"/>
      <c r="P14" s="221"/>
      <c r="Q14" s="63">
        <f>IF(SUM(E14:J14)&lt;&gt;SUM(K14:M14),"Er",)</f>
        <v>0</v>
      </c>
      <c r="R14" s="161">
        <f>IF(OR(N14&gt;D14,O14&gt;D14,P14&gt;MIN(N14,O14)),"Er",)</f>
        <v>0</v>
      </c>
      <c r="S14" s="162">
        <f>IF(COUNTIF(E14:P14,"*")&lt;&gt;0,"Er",)</f>
        <v>0</v>
      </c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6.5" customHeight="1">
      <c r="A15" s="268"/>
      <c r="B15" s="256" t="s">
        <v>189</v>
      </c>
      <c r="C15" s="257"/>
      <c r="D15" s="78">
        <f>SUM(E15:J15)</f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221"/>
      <c r="O15" s="221"/>
      <c r="P15" s="221"/>
      <c r="Q15" s="63">
        <f>IF(SUM(E15:J15)&lt;&gt;SUM(K15:M15),"Er",)</f>
        <v>0</v>
      </c>
      <c r="R15" s="161">
        <f>IF(OR(N15&gt;D15,O15&gt;D15,P15&gt;MIN(N15,O15)),"Er",)</f>
        <v>0</v>
      </c>
      <c r="S15" s="162">
        <f>IF(COUNTIF(E15:P15,"*")&lt;&gt;0,"Er",)</f>
        <v>0</v>
      </c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6.5" customHeight="1">
      <c r="A16" s="267" t="s">
        <v>194</v>
      </c>
      <c r="B16" s="256" t="s">
        <v>17</v>
      </c>
      <c r="C16" s="257"/>
      <c r="D16" s="78">
        <f t="shared" si="0"/>
        <v>21</v>
      </c>
      <c r="E16" s="58"/>
      <c r="F16" s="58">
        <v>15</v>
      </c>
      <c r="G16" s="58">
        <v>6</v>
      </c>
      <c r="H16" s="58"/>
      <c r="I16" s="58"/>
      <c r="J16" s="58"/>
      <c r="K16" s="58">
        <v>20</v>
      </c>
      <c r="L16" s="58">
        <v>1</v>
      </c>
      <c r="M16" s="58"/>
      <c r="N16" s="39">
        <v>21</v>
      </c>
      <c r="O16" s="39"/>
      <c r="P16" s="39"/>
      <c r="Q16" s="63">
        <f t="shared" si="2"/>
        <v>0</v>
      </c>
      <c r="R16" s="161">
        <f t="shared" si="3"/>
        <v>0</v>
      </c>
      <c r="S16" s="162">
        <f t="shared" si="4"/>
        <v>0</v>
      </c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6.5" customHeight="1">
      <c r="A17" s="268"/>
      <c r="B17" s="256" t="s">
        <v>49</v>
      </c>
      <c r="C17" s="257"/>
      <c r="D17" s="79">
        <f t="shared" si="0"/>
        <v>1</v>
      </c>
      <c r="E17" s="39"/>
      <c r="F17" s="39">
        <v>1</v>
      </c>
      <c r="G17" s="39"/>
      <c r="H17" s="39"/>
      <c r="I17" s="39"/>
      <c r="J17" s="39"/>
      <c r="K17" s="39"/>
      <c r="L17" s="39">
        <v>1</v>
      </c>
      <c r="M17" s="39"/>
      <c r="N17" s="39">
        <v>1</v>
      </c>
      <c r="O17" s="39"/>
      <c r="P17" s="39"/>
      <c r="Q17" s="63">
        <f t="shared" si="2"/>
        <v>0</v>
      </c>
      <c r="R17" s="161">
        <f t="shared" si="3"/>
        <v>0</v>
      </c>
      <c r="S17" s="162">
        <f t="shared" si="4"/>
        <v>0</v>
      </c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6.5" customHeight="1">
      <c r="A18" s="268"/>
      <c r="B18" s="256" t="s">
        <v>50</v>
      </c>
      <c r="C18" s="257"/>
      <c r="D18" s="79">
        <f t="shared" si="0"/>
        <v>1</v>
      </c>
      <c r="E18" s="39"/>
      <c r="F18" s="39">
        <v>1</v>
      </c>
      <c r="G18" s="39"/>
      <c r="H18" s="39"/>
      <c r="I18" s="39"/>
      <c r="J18" s="39"/>
      <c r="K18" s="39">
        <v>1</v>
      </c>
      <c r="L18" s="39"/>
      <c r="M18" s="39"/>
      <c r="N18" s="39">
        <v>1</v>
      </c>
      <c r="O18" s="39"/>
      <c r="P18" s="39"/>
      <c r="Q18" s="63">
        <f t="shared" si="2"/>
        <v>0</v>
      </c>
      <c r="R18" s="161">
        <f t="shared" si="3"/>
        <v>0</v>
      </c>
      <c r="S18" s="162">
        <f t="shared" si="4"/>
        <v>0</v>
      </c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6.5" customHeight="1">
      <c r="A19" s="268"/>
      <c r="B19" s="256" t="s">
        <v>51</v>
      </c>
      <c r="C19" s="257"/>
      <c r="D19" s="79">
        <f t="shared" si="0"/>
        <v>1</v>
      </c>
      <c r="E19" s="39"/>
      <c r="F19" s="39"/>
      <c r="G19" s="39">
        <v>1</v>
      </c>
      <c r="H19" s="39"/>
      <c r="I19" s="39"/>
      <c r="J19" s="39"/>
      <c r="K19" s="39"/>
      <c r="L19" s="39">
        <v>1</v>
      </c>
      <c r="M19" s="39"/>
      <c r="N19" s="39">
        <v>1</v>
      </c>
      <c r="O19" s="39"/>
      <c r="P19" s="39"/>
      <c r="Q19" s="63">
        <f t="shared" si="2"/>
        <v>0</v>
      </c>
      <c r="R19" s="161">
        <f t="shared" si="3"/>
        <v>0</v>
      </c>
      <c r="S19" s="162">
        <f t="shared" si="4"/>
        <v>0</v>
      </c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6.5" customHeight="1">
      <c r="A20" s="268"/>
      <c r="B20" s="256" t="s">
        <v>52</v>
      </c>
      <c r="C20" s="257"/>
      <c r="D20" s="79">
        <f t="shared" si="0"/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63">
        <f t="shared" si="2"/>
        <v>0</v>
      </c>
      <c r="R20" s="161">
        <f t="shared" si="3"/>
        <v>0</v>
      </c>
      <c r="S20" s="162">
        <f t="shared" si="4"/>
        <v>0</v>
      </c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6.5" customHeight="1">
      <c r="A21" s="268"/>
      <c r="B21" s="256" t="s">
        <v>53</v>
      </c>
      <c r="C21" s="257"/>
      <c r="D21" s="79">
        <f t="shared" si="0"/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63">
        <f t="shared" si="2"/>
        <v>0</v>
      </c>
      <c r="R21" s="161">
        <f t="shared" si="3"/>
        <v>0</v>
      </c>
      <c r="S21" s="162">
        <f t="shared" si="4"/>
        <v>0</v>
      </c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6.5" customHeight="1">
      <c r="A22" s="268"/>
      <c r="B22" s="256" t="s">
        <v>54</v>
      </c>
      <c r="C22" s="257"/>
      <c r="D22" s="79">
        <f t="shared" si="0"/>
        <v>2</v>
      </c>
      <c r="E22" s="39"/>
      <c r="F22" s="39">
        <v>2</v>
      </c>
      <c r="G22" s="39"/>
      <c r="H22" s="39"/>
      <c r="I22" s="39"/>
      <c r="J22" s="39"/>
      <c r="K22" s="39">
        <v>2</v>
      </c>
      <c r="L22" s="39"/>
      <c r="M22" s="39"/>
      <c r="N22" s="39">
        <v>2</v>
      </c>
      <c r="O22" s="39"/>
      <c r="P22" s="39"/>
      <c r="Q22" s="63">
        <f t="shared" si="2"/>
        <v>0</v>
      </c>
      <c r="R22" s="161">
        <f t="shared" si="3"/>
        <v>0</v>
      </c>
      <c r="S22" s="162">
        <f t="shared" si="4"/>
        <v>0</v>
      </c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6.5" customHeight="1">
      <c r="A23" s="269"/>
      <c r="B23" s="258" t="s">
        <v>55</v>
      </c>
      <c r="C23" s="259"/>
      <c r="D23" s="77">
        <f>SUM(E23:J23)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41"/>
      <c r="Q23" s="63">
        <f t="shared" si="2"/>
        <v>0</v>
      </c>
      <c r="R23" s="161">
        <f t="shared" si="3"/>
        <v>0</v>
      </c>
      <c r="S23" s="162">
        <f t="shared" si="4"/>
        <v>0</v>
      </c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6.5" customHeight="1">
      <c r="A24" s="262" t="s">
        <v>195</v>
      </c>
      <c r="B24" s="263"/>
      <c r="C24" s="264"/>
      <c r="D24" s="75">
        <f t="shared" si="0"/>
        <v>3</v>
      </c>
      <c r="E24" s="75">
        <f>SUM(E25:E35)-E29</f>
        <v>0</v>
      </c>
      <c r="F24" s="75">
        <f aca="true" t="shared" si="6" ref="F24:P24">SUM(F25:F35)-F29</f>
        <v>2</v>
      </c>
      <c r="G24" s="75">
        <f t="shared" si="6"/>
        <v>0</v>
      </c>
      <c r="H24" s="75">
        <f t="shared" si="6"/>
        <v>1</v>
      </c>
      <c r="I24" s="75">
        <f t="shared" si="6"/>
        <v>0</v>
      </c>
      <c r="J24" s="75">
        <f t="shared" si="6"/>
        <v>0</v>
      </c>
      <c r="K24" s="75">
        <f t="shared" si="6"/>
        <v>2</v>
      </c>
      <c r="L24" s="75">
        <f t="shared" si="6"/>
        <v>1</v>
      </c>
      <c r="M24" s="75">
        <f t="shared" si="6"/>
        <v>0</v>
      </c>
      <c r="N24" s="75">
        <f t="shared" si="6"/>
        <v>0</v>
      </c>
      <c r="O24" s="75">
        <f t="shared" si="6"/>
        <v>0</v>
      </c>
      <c r="P24" s="75">
        <f t="shared" si="6"/>
        <v>0</v>
      </c>
      <c r="Q24" s="63">
        <f t="shared" si="2"/>
        <v>0</v>
      </c>
      <c r="R24" s="161">
        <f t="shared" si="3"/>
        <v>0</v>
      </c>
      <c r="S24" s="162">
        <f t="shared" si="4"/>
        <v>0</v>
      </c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6.5" customHeight="1">
      <c r="A25" s="268" t="s">
        <v>194</v>
      </c>
      <c r="B25" s="254" t="s">
        <v>67</v>
      </c>
      <c r="C25" s="149" t="s">
        <v>56</v>
      </c>
      <c r="D25" s="78">
        <f aca="true" t="shared" si="7" ref="D25:D35">SUM(E25:J25)</f>
        <v>1</v>
      </c>
      <c r="E25" s="58"/>
      <c r="F25" s="58">
        <v>1</v>
      </c>
      <c r="G25" s="58"/>
      <c r="H25" s="58"/>
      <c r="I25" s="58"/>
      <c r="J25" s="58"/>
      <c r="K25" s="58">
        <v>1</v>
      </c>
      <c r="L25" s="58"/>
      <c r="M25" s="58"/>
      <c r="N25" s="154"/>
      <c r="O25" s="154"/>
      <c r="P25" s="154"/>
      <c r="Q25" s="63">
        <f t="shared" si="2"/>
        <v>0</v>
      </c>
      <c r="R25" s="161">
        <f t="shared" si="3"/>
        <v>0</v>
      </c>
      <c r="S25" s="162">
        <f t="shared" si="4"/>
        <v>0</v>
      </c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6.5" customHeight="1">
      <c r="A26" s="268"/>
      <c r="B26" s="254"/>
      <c r="C26" s="108" t="s">
        <v>57</v>
      </c>
      <c r="D26" s="79">
        <f t="shared" si="7"/>
        <v>1</v>
      </c>
      <c r="E26" s="39"/>
      <c r="F26" s="39"/>
      <c r="G26" s="39"/>
      <c r="H26" s="39">
        <v>1</v>
      </c>
      <c r="I26" s="39"/>
      <c r="J26" s="39"/>
      <c r="K26" s="39"/>
      <c r="L26" s="39">
        <v>1</v>
      </c>
      <c r="M26" s="39"/>
      <c r="N26" s="72"/>
      <c r="O26" s="72"/>
      <c r="P26" s="72"/>
      <c r="Q26" s="63">
        <f t="shared" si="2"/>
        <v>0</v>
      </c>
      <c r="R26" s="161">
        <f t="shared" si="3"/>
        <v>0</v>
      </c>
      <c r="S26" s="162">
        <f t="shared" si="4"/>
        <v>0</v>
      </c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6.5" customHeight="1">
      <c r="A27" s="268"/>
      <c r="B27" s="255"/>
      <c r="C27" s="108" t="s">
        <v>206</v>
      </c>
      <c r="D27" s="79">
        <f t="shared" si="7"/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72"/>
      <c r="O27" s="72"/>
      <c r="P27" s="72"/>
      <c r="Q27" s="63">
        <f t="shared" si="2"/>
        <v>0</v>
      </c>
      <c r="R27" s="161">
        <f t="shared" si="3"/>
        <v>0</v>
      </c>
      <c r="S27" s="162">
        <f t="shared" si="4"/>
        <v>0</v>
      </c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6.5" customHeight="1">
      <c r="A28" s="268"/>
      <c r="B28" s="252" t="s">
        <v>255</v>
      </c>
      <c r="C28" s="108" t="s">
        <v>256</v>
      </c>
      <c r="D28" s="79">
        <f t="shared" si="7"/>
        <v>1</v>
      </c>
      <c r="E28" s="39"/>
      <c r="F28" s="39">
        <v>1</v>
      </c>
      <c r="G28" s="39"/>
      <c r="H28" s="39"/>
      <c r="I28" s="39"/>
      <c r="J28" s="39"/>
      <c r="K28" s="39">
        <v>1</v>
      </c>
      <c r="L28" s="39"/>
      <c r="M28" s="39"/>
      <c r="N28" s="72"/>
      <c r="O28" s="72"/>
      <c r="P28" s="72"/>
      <c r="Q28" s="63">
        <f t="shared" si="2"/>
        <v>0</v>
      </c>
      <c r="R28" s="161">
        <f t="shared" si="3"/>
        <v>0</v>
      </c>
      <c r="S28" s="162">
        <f t="shared" si="4"/>
        <v>0</v>
      </c>
      <c r="T28" s="250">
        <f>IF(SUM(D28:D29)&gt;2,"Er",)</f>
        <v>0</v>
      </c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6.5" customHeight="1">
      <c r="A29" s="268"/>
      <c r="B29" s="252"/>
      <c r="C29" s="108" t="s">
        <v>230</v>
      </c>
      <c r="D29" s="79">
        <f t="shared" si="7"/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72"/>
      <c r="O29" s="72"/>
      <c r="P29" s="72"/>
      <c r="Q29" s="63">
        <f t="shared" si="2"/>
        <v>0</v>
      </c>
      <c r="R29" s="161">
        <f t="shared" si="3"/>
        <v>0</v>
      </c>
      <c r="S29" s="162">
        <f t="shared" si="4"/>
        <v>0</v>
      </c>
      <c r="T29" s="251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6.5" customHeight="1">
      <c r="A30" s="268"/>
      <c r="B30" s="256" t="s">
        <v>58</v>
      </c>
      <c r="C30" s="257"/>
      <c r="D30" s="79">
        <f t="shared" si="7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72"/>
      <c r="O30" s="72"/>
      <c r="P30" s="72"/>
      <c r="Q30" s="63">
        <f t="shared" si="2"/>
        <v>0</v>
      </c>
      <c r="R30" s="161">
        <f t="shared" si="3"/>
        <v>0</v>
      </c>
      <c r="S30" s="162">
        <f t="shared" si="4"/>
        <v>0</v>
      </c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6.5" customHeight="1">
      <c r="A31" s="268"/>
      <c r="B31" s="252" t="s">
        <v>7</v>
      </c>
      <c r="C31" s="253"/>
      <c r="D31" s="79">
        <f t="shared" si="7"/>
        <v>0</v>
      </c>
      <c r="E31" s="41"/>
      <c r="F31" s="41"/>
      <c r="G31" s="41"/>
      <c r="H31" s="41"/>
      <c r="I31" s="41"/>
      <c r="J31" s="41"/>
      <c r="K31" s="41"/>
      <c r="L31" s="41"/>
      <c r="M31" s="41"/>
      <c r="N31" s="72"/>
      <c r="O31" s="72"/>
      <c r="P31" s="155"/>
      <c r="Q31" s="63">
        <f t="shared" si="2"/>
        <v>0</v>
      </c>
      <c r="R31" s="161">
        <f>IF(OR(N31&gt;D31,O31&gt;D31,P31&gt;MIN(N31,O31)),"Er",)</f>
        <v>0</v>
      </c>
      <c r="S31" s="162">
        <f t="shared" si="4"/>
        <v>0</v>
      </c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6.5" customHeight="1">
      <c r="A32" s="268"/>
      <c r="B32" s="252" t="s">
        <v>8</v>
      </c>
      <c r="C32" s="253"/>
      <c r="D32" s="79">
        <f t="shared" si="7"/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72"/>
      <c r="O32" s="72"/>
      <c r="P32" s="155"/>
      <c r="Q32" s="63">
        <f>IF(SUM(E32:J32)&lt;&gt;SUM(K32:M32),"Er",)</f>
        <v>0</v>
      </c>
      <c r="R32" s="161">
        <f t="shared" si="3"/>
        <v>0</v>
      </c>
      <c r="S32" s="162">
        <f t="shared" si="4"/>
        <v>0</v>
      </c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6.5" customHeight="1">
      <c r="A33" s="268"/>
      <c r="B33" s="256" t="s">
        <v>267</v>
      </c>
      <c r="C33" s="257"/>
      <c r="D33" s="79">
        <f t="shared" si="7"/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155"/>
      <c r="O33" s="155"/>
      <c r="P33" s="155"/>
      <c r="Q33" s="63">
        <f>IF(SUM(E33:J33)&lt;&gt;SUM(K33:M33),"Er",)</f>
        <v>0</v>
      </c>
      <c r="R33" s="161">
        <f>IF(OR(N33&gt;D33,O33&gt;D33,P33&gt;MIN(N33,O33)),"Er",)</f>
        <v>0</v>
      </c>
      <c r="S33" s="162">
        <f>IF(COUNTIF(E33:P33,"*")&lt;&gt;0,"Er",)</f>
        <v>0</v>
      </c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6.5" customHeight="1">
      <c r="A34" s="268"/>
      <c r="B34" s="256" t="s">
        <v>268</v>
      </c>
      <c r="C34" s="257"/>
      <c r="D34" s="79">
        <f t="shared" si="7"/>
        <v>0</v>
      </c>
      <c r="E34" s="41"/>
      <c r="F34" s="41"/>
      <c r="G34" s="41"/>
      <c r="H34" s="41"/>
      <c r="I34" s="41"/>
      <c r="J34" s="41"/>
      <c r="K34" s="41"/>
      <c r="L34" s="41"/>
      <c r="M34" s="41"/>
      <c r="N34" s="155"/>
      <c r="O34" s="155"/>
      <c r="P34" s="155"/>
      <c r="Q34" s="63">
        <f>IF(SUM(E34:J34)&lt;&gt;SUM(K34:M34),"Er",)</f>
        <v>0</v>
      </c>
      <c r="R34" s="161">
        <f>IF(OR(N34&gt;D34,O34&gt;D34,P34&gt;MIN(N34,O34)),"Er",)</f>
        <v>0</v>
      </c>
      <c r="S34" s="162">
        <f>IF(COUNTIF(E34:P34,"*")&lt;&gt;0,"Er",)</f>
        <v>0</v>
      </c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6.5" customHeight="1">
      <c r="A35" s="269"/>
      <c r="B35" s="258" t="s">
        <v>59</v>
      </c>
      <c r="C35" s="259"/>
      <c r="D35" s="80">
        <f t="shared" si="7"/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63">
        <f t="shared" si="2"/>
        <v>0</v>
      </c>
      <c r="R35" s="161">
        <f t="shared" si="3"/>
        <v>0</v>
      </c>
      <c r="S35" s="162">
        <f t="shared" si="4"/>
        <v>0</v>
      </c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31.5" customHeight="1">
      <c r="A36" s="270" t="s">
        <v>228</v>
      </c>
      <c r="B36" s="271"/>
      <c r="C36" s="272"/>
      <c r="D36" s="147" t="s">
        <v>40</v>
      </c>
      <c r="E36" s="147" t="s">
        <v>225</v>
      </c>
      <c r="F36" s="147" t="s">
        <v>237</v>
      </c>
      <c r="G36" s="147" t="s">
        <v>227</v>
      </c>
      <c r="H36" s="147" t="s">
        <v>226</v>
      </c>
      <c r="I36" s="231" t="s">
        <v>229</v>
      </c>
      <c r="J36" s="232" t="s">
        <v>276</v>
      </c>
      <c r="K36" s="147" t="s">
        <v>14</v>
      </c>
      <c r="L36" s="147" t="s">
        <v>41</v>
      </c>
      <c r="M36" s="147" t="s">
        <v>42</v>
      </c>
      <c r="N36" s="147" t="s">
        <v>44</v>
      </c>
      <c r="O36" s="147" t="s">
        <v>43</v>
      </c>
      <c r="P36" s="158" t="s">
        <v>233</v>
      </c>
      <c r="Q36" s="63"/>
      <c r="R36" s="161"/>
      <c r="S36" s="162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8.75" customHeight="1">
      <c r="A37" s="273"/>
      <c r="B37" s="274"/>
      <c r="C37" s="275"/>
      <c r="D37" s="80">
        <f>SUM(E37:I37)</f>
        <v>2</v>
      </c>
      <c r="E37" s="40"/>
      <c r="F37" s="40"/>
      <c r="G37" s="40"/>
      <c r="H37" s="40">
        <v>2</v>
      </c>
      <c r="I37" s="229"/>
      <c r="J37" s="230"/>
      <c r="K37" s="228">
        <f aca="true" t="shared" si="8" ref="K37:P37">K22</f>
        <v>2</v>
      </c>
      <c r="L37" s="228">
        <f t="shared" si="8"/>
        <v>0</v>
      </c>
      <c r="M37" s="228">
        <f t="shared" si="8"/>
        <v>0</v>
      </c>
      <c r="N37" s="228">
        <f t="shared" si="8"/>
        <v>2</v>
      </c>
      <c r="O37" s="228">
        <f t="shared" si="8"/>
        <v>0</v>
      </c>
      <c r="P37" s="228">
        <f t="shared" si="8"/>
        <v>0</v>
      </c>
      <c r="Q37" s="63">
        <f t="shared" si="2"/>
        <v>0</v>
      </c>
      <c r="R37" s="161">
        <f t="shared" si="3"/>
        <v>0</v>
      </c>
      <c r="S37" s="162">
        <f t="shared" si="4"/>
        <v>0</v>
      </c>
      <c r="AW37" s="28"/>
      <c r="AX37" s="28"/>
      <c r="AY37" s="28"/>
      <c r="AZ37" s="28"/>
      <c r="BA37" s="28"/>
      <c r="BB37" s="28"/>
      <c r="BC37" s="28"/>
      <c r="BD37" s="28"/>
      <c r="BE37" s="28"/>
    </row>
    <row r="38" spans="4:16" s="38" customFormat="1" ht="15.75" customHeight="1">
      <c r="D38" s="62">
        <f>IF(D37&lt;&gt;D22,"Er",)</f>
        <v>0</v>
      </c>
      <c r="E38" s="62"/>
      <c r="F38" s="62"/>
      <c r="G38" s="62"/>
      <c r="H38" s="62"/>
      <c r="I38" s="62"/>
      <c r="J38" s="62"/>
      <c r="K38" s="62">
        <f aca="true" t="shared" si="9" ref="K38:P38">IF(K37&lt;&gt;K22,"Er",)</f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</row>
    <row r="39" s="38" customFormat="1" ht="15.75" customHeight="1"/>
    <row r="40" s="38" customFormat="1" ht="15.75" customHeight="1"/>
    <row r="41" s="38" customFormat="1" ht="15.75" customHeight="1"/>
    <row r="42" s="38" customFormat="1" ht="14.25"/>
    <row r="43" s="38" customFormat="1" ht="14.25"/>
    <row r="44" s="38" customFormat="1" ht="14.25"/>
    <row r="45" spans="1:57" s="23" customFormat="1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23" customFormat="1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s="23" customFormat="1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23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23" customFormat="1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s="23" customFormat="1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s="23" customFormat="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s="23" customFormat="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s="23" customFormat="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s="23" customFormat="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s="23" customFormat="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s="23" customFormat="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s="23" customFormat="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3" customFormat="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23" customFormat="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s="23" customFormat="1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s="23" customFormat="1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s="23" customFormat="1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s="23" customFormat="1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s="23" customFormat="1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s="23" customFormat="1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s="23" customFormat="1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s="23" customFormat="1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s="23" customFormat="1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s="23" customFormat="1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s="23" customFormat="1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s="23" customFormat="1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s="23" customFormat="1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s="23" customFormat="1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s="23" customFormat="1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s="23" customFormat="1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s="23" customFormat="1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s="23" customFormat="1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s="23" customFormat="1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s="23" customFormat="1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s="23" customFormat="1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s="23" customFormat="1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s="23" customFormat="1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3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s="23" customFormat="1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s="23" customFormat="1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s="23" customFormat="1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s="23" customFormat="1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s="23" customFormat="1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s="23" customFormat="1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s="23" customFormat="1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s="23" customFormat="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23" customFormat="1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s="23" customFormat="1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s="23" customFormat="1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23" customFormat="1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23" customFormat="1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23" customFormat="1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3" customFormat="1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3" customFormat="1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3" customFormat="1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3" customFormat="1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3" customFormat="1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3" customFormat="1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3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s="23" customFormat="1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s="23" customFormat="1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s="23" customFormat="1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s="23" customFormat="1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3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23" customFormat="1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3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s="23" customFormat="1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3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s="23" customFormat="1" ht="14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3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s="23" customFormat="1" ht="14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3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s="23" customFormat="1" ht="14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3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s="23" customFormat="1" ht="14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3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s="23" customFormat="1" ht="14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s="23" customFormat="1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3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s="23" customFormat="1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s="23" customFormat="1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3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s="23" customFormat="1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s="23" customFormat="1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s="23" customFormat="1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s="23" customFormat="1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s="23" customFormat="1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s="23" customFormat="1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3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s="23" customFormat="1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23" customFormat="1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3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s="23" customFormat="1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23" customFormat="1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3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s="23" customFormat="1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s="23" customFormat="1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3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s="23" customFormat="1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s="23" customFormat="1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3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s="23" customFormat="1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s="23" customFormat="1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3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s="23" customFormat="1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s="23" customFormat="1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3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s="23" customFormat="1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s="23" customFormat="1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3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s="23" customFormat="1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3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s="23" customFormat="1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3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s="23" customFormat="1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3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s="23" customFormat="1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3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s="23" customFormat="1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3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s="23" customFormat="1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3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s="23" customFormat="1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3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s="23" customFormat="1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3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s="23" customFormat="1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3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s="23" customFormat="1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3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s="23" customFormat="1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3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s="23" customFormat="1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3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s="23" customFormat="1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3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s="23" customFormat="1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3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s="23" customFormat="1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3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s="23" customFormat="1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3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s="23" customFormat="1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3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s="23" customFormat="1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3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s="23" customFormat="1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3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s="23" customFormat="1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s="23" customFormat="1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3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s="23" customFormat="1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3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s="23" customFormat="1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3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s="23" customFormat="1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3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s="23" customFormat="1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3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s="23" customFormat="1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3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s="23" customFormat="1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3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s="23" customFormat="1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3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s="23" customFormat="1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3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s="23" customFormat="1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3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s="23" customFormat="1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3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s="23" customFormat="1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3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s="23" customFormat="1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3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s="23" customFormat="1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3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s="23" customFormat="1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3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s="23" customFormat="1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3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s="23" customFormat="1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3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s="23" customFormat="1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3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s="23" customFormat="1" ht="14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3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s="23" customFormat="1" ht="14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3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s="23" customFormat="1" ht="14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3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s="23" customFormat="1" ht="14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3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s="23" customFormat="1" ht="14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3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s="23" customFormat="1" ht="14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3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s="23" customFormat="1" ht="14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3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s="23" customFormat="1" ht="14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3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s="23" customFormat="1" ht="14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3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s="23" customFormat="1" ht="14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3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s="23" customFormat="1" ht="14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3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s="23" customFormat="1" ht="14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s="23" customFormat="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3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s="23" customFormat="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3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s="23" customFormat="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3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s="23" customFormat="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3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s="23" customFormat="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3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1:57" s="23" customFormat="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3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1:57" s="23" customFormat="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3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1:57" s="23" customFormat="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3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1:57" s="23" customFormat="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3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1:57" s="23" customFormat="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3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1:57" s="23" customFormat="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3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s="23" customFormat="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3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1:57" s="23" customFormat="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3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1:57" s="23" customFormat="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3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s="23" customFormat="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3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1:57" s="23" customFormat="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3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1:57" s="23" customFormat="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3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1:57" s="23" customFormat="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3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1:57" s="23" customFormat="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3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1:57" s="23" customFormat="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3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1:57" s="23" customFormat="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3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s="23" customFormat="1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3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s="23" customFormat="1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3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s="23" customFormat="1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3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s="23" customFormat="1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3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s="23" customFormat="1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3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s="23" customFormat="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3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s="23" customFormat="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3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s="23" customFormat="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3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s="23" customFormat="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3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s="23" customFormat="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3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s="23" customFormat="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3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s="23" customFormat="1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3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s="23" customFormat="1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3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s="23" customFormat="1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3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s="23" customFormat="1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3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s="23" customFormat="1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3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s="23" customFormat="1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3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s="23" customFormat="1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s="23" customFormat="1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s="23" customFormat="1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s="23" customFormat="1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3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s="23" customFormat="1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3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s="23" customFormat="1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3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s="23" customFormat="1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3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1:57" s="23" customFormat="1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3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1:57" s="23" customFormat="1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3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1:57" s="23" customFormat="1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3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1:57" s="23" customFormat="1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3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1:57" s="23" customFormat="1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3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s="23" customFormat="1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s="23" customFormat="1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s="23" customFormat="1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s="23" customFormat="1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3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s="23" customFormat="1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3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1:57" s="23" customFormat="1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3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s="23" customFormat="1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3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s="23" customFormat="1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3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s="23" customFormat="1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3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s="23" customFormat="1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3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s="23" customFormat="1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3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1:57" s="23" customFormat="1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3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s="23" customFormat="1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3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s="23" customFormat="1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3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s="23" customFormat="1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3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s="23" customFormat="1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3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s="23" customFormat="1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3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s="23" customFormat="1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3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s="23" customFormat="1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3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s="23" customFormat="1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3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1:57" s="23" customFormat="1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3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1:57" s="23" customFormat="1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3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1:57" s="23" customFormat="1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3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1:57" s="23" customFormat="1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3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1:57" s="23" customFormat="1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3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1:57" s="23" customFormat="1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3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s="23" customFormat="1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3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s="23" customFormat="1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3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s="23" customFormat="1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3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s="23" customFormat="1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3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1:57" s="23" customFormat="1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3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s="23" customFormat="1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3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s="23" customFormat="1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1:57" s="23" customFormat="1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3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s="23" customFormat="1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3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s="23" customFormat="1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3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1:57" s="23" customFormat="1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3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1:57" s="23" customFormat="1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3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1:57" s="23" customFormat="1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3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1:57" s="23" customFormat="1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3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1:57" s="23" customFormat="1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s="23" customFormat="1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3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s="23" customFormat="1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3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s="23" customFormat="1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3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s="23" customFormat="1" ht="14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3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s="23" customFormat="1" ht="14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3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s="23" customFormat="1" ht="14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3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s="23" customFormat="1" ht="14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3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s="23" customFormat="1" ht="14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3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s="23" customFormat="1" ht="14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3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s="23" customFormat="1" ht="14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3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s="23" customFormat="1" ht="14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3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1:57" s="23" customFormat="1" ht="14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3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1:57" s="23" customFormat="1" ht="14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3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1:57" s="23" customFormat="1" ht="14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3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1:57" s="23" customFormat="1" ht="14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3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1:57" s="23" customFormat="1" ht="14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3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s="23" customFormat="1" ht="14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3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s="23" customFormat="1" ht="14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3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1:57" s="23" customFormat="1" ht="14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3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s="23" customFormat="1" ht="14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3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s="23" customFormat="1" ht="14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3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s="23" customFormat="1" ht="14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s="23" customFormat="1" ht="14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3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s="23" customFormat="1" ht="14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3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s="23" customFormat="1" ht="14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3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s="23" customFormat="1" ht="14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3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s="23" customFormat="1" ht="14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3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s="23" customFormat="1" ht="14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3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s="23" customFormat="1" ht="14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3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s="23" customFormat="1" ht="14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3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s="23" customFormat="1" ht="14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s="23" customFormat="1" ht="14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3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s="23" customFormat="1" ht="14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3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1:57" s="23" customFormat="1" ht="14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3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s="23" customFormat="1" ht="14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3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s="23" customFormat="1" ht="14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3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s="23" customFormat="1" ht="14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3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s="23" customFormat="1" ht="14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3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1:57" s="23" customFormat="1" ht="14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3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s="23" customFormat="1" ht="14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s="23" customFormat="1" ht="14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3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s="23" customFormat="1" ht="14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3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s="23" customFormat="1" ht="14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3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s="23" customFormat="1" ht="14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3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s="23" customFormat="1" ht="14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3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s="23" customFormat="1" ht="14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3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s="23" customFormat="1" ht="14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3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s="23" customFormat="1" ht="14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3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s="23" customFormat="1" ht="14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s="23" customFormat="1" ht="14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3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s="23" customFormat="1" ht="14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3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1:57" s="23" customFormat="1" ht="14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3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s="23" customFormat="1" ht="14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3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s="23" customFormat="1" ht="14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3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1:57" s="23" customFormat="1" ht="14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3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s="23" customFormat="1" ht="14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3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1:57" s="23" customFormat="1" ht="14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3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1:57" s="23" customFormat="1" ht="14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1:57" s="23" customFormat="1" ht="14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3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1:57" s="23" customFormat="1" ht="14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3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1:57" s="23" customFormat="1" ht="14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3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s="23" customFormat="1" ht="14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3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1:57" s="23" customFormat="1" ht="14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3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s="23" customFormat="1" ht="14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3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1:57" s="23" customFormat="1" ht="14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3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1:57" s="23" customFormat="1" ht="14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3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s="23" customFormat="1" ht="14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1:57" s="23" customFormat="1" ht="14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3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s="23" customFormat="1" ht="14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3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1:57" s="23" customFormat="1" ht="14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3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s="23" customFormat="1" ht="14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3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s="23" customFormat="1" ht="14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3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s="23" customFormat="1" ht="14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3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s="23" customFormat="1" ht="14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3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s="23" customFormat="1" ht="14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3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s="23" customFormat="1" ht="14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1:57" s="23" customFormat="1" ht="14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3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1:57" s="23" customFormat="1" ht="14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3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1:57" s="23" customFormat="1" ht="14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3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1:57" s="23" customFormat="1" ht="14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3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1:57" s="23" customFormat="1" ht="14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3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s="23" customFormat="1" ht="14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3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s="23" customFormat="1" ht="14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3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1:57" s="23" customFormat="1" ht="14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3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s="23" customFormat="1" ht="14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3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1:57" s="23" customFormat="1" ht="14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3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s="23" customFormat="1" ht="14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3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s="23" customFormat="1" ht="14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3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s="23" customFormat="1" ht="14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3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s="23" customFormat="1" ht="14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3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s="23" customFormat="1" ht="14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3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s="23" customFormat="1" ht="14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3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s="23" customFormat="1" ht="14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3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s="23" customFormat="1" ht="14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3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s="23" customFormat="1" ht="14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3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s="23" customFormat="1" ht="14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3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s="23" customFormat="1" ht="14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3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s="23" customFormat="1" ht="14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3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s="23" customFormat="1" ht="14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3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s="23" customFormat="1" ht="14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3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s="23" customFormat="1" ht="14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3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s="23" customFormat="1" ht="14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3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s="23" customFormat="1" ht="14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3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s="23" customFormat="1" ht="14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3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s="23" customFormat="1" ht="14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3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s="23" customFormat="1" ht="14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3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s="23" customFormat="1" ht="14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3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s="23" customFormat="1" ht="14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3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s="23" customFormat="1" ht="14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3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s="23" customFormat="1" ht="14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3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s="23" customFormat="1" ht="14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3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s="23" customFormat="1" ht="14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3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s="23" customFormat="1" ht="14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3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1:57" s="23" customFormat="1" ht="14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3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1:57" s="23" customFormat="1" ht="14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3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1:57" s="23" customFormat="1" ht="14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3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1:57" s="23" customFormat="1" ht="14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3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1:57" s="23" customFormat="1" ht="14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3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s="23" customFormat="1" ht="14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3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s="23" customFormat="1" ht="14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3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s="23" customFormat="1" ht="14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3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s="23" customFormat="1" ht="14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3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1:57" s="23" customFormat="1" ht="14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3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1:57" s="23" customFormat="1" ht="14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3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s="23" customFormat="1" ht="14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s="23" customFormat="1" ht="14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s="23" customFormat="1" ht="14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3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s="23" customFormat="1" ht="14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3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s="23" customFormat="1" ht="14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3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s="23" customFormat="1" ht="14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3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s="23" customFormat="1" ht="14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3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s="23" customFormat="1" ht="14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3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s="23" customFormat="1" ht="14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3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s="23" customFormat="1" ht="14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3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s="23" customFormat="1" ht="14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3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s="23" customFormat="1" ht="14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3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s="23" customFormat="1" ht="14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3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s="23" customFormat="1" ht="14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3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s="23" customFormat="1" ht="14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3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s="23" customFormat="1" ht="14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3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1:57" s="23" customFormat="1" ht="14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3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1:57" s="23" customFormat="1" ht="14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3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1:57" s="23" customFormat="1" ht="14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3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1:57" s="23" customFormat="1" ht="14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3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1:57" s="23" customFormat="1" ht="14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3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s="23" customFormat="1" ht="14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3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s="23" customFormat="1" ht="14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3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1:57" s="23" customFormat="1" ht="14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3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s="23" customFormat="1" ht="14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3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s="23" customFormat="1" ht="14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3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s="23" customFormat="1" ht="14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3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1:57" s="23" customFormat="1" ht="14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3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1:57" s="23" customFormat="1" ht="14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3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1:57" s="23" customFormat="1" ht="14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3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1:57" s="23" customFormat="1" ht="14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3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1:57" s="23" customFormat="1" ht="14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3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1:57" s="23" customFormat="1" ht="14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3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1:57" s="23" customFormat="1" ht="14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3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1:57" s="23" customFormat="1" ht="14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3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1:57" s="23" customFormat="1" ht="14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3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1:57" s="23" customFormat="1" ht="14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3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s="23" customFormat="1" ht="14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3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s="23" customFormat="1" ht="14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3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1:57" s="23" customFormat="1" ht="14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3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s="23" customFormat="1" ht="14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3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1:57" s="23" customFormat="1" ht="14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3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s="23" customFormat="1" ht="14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3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1:57" s="23" customFormat="1" ht="14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3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1:57" s="23" customFormat="1" ht="14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3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1:57" s="23" customFormat="1" ht="14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3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1:57" s="23" customFormat="1" ht="14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3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1:57" s="23" customFormat="1" ht="14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3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s="23" customFormat="1" ht="14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3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s="23" customFormat="1" ht="14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3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1:57" s="23" customFormat="1" ht="14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3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s="23" customFormat="1" ht="14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3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s="23" customFormat="1" ht="14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3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1:57" s="23" customFormat="1" ht="14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3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1:57" s="23" customFormat="1" ht="14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3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1:57" s="23" customFormat="1" ht="14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3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1:57" s="23" customFormat="1" ht="14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3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1:57" s="23" customFormat="1" ht="14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3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1:57" s="23" customFormat="1" ht="14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3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1:57" s="23" customFormat="1" ht="14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3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1:57" s="23" customFormat="1" ht="14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3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1:57" s="23" customFormat="1" ht="14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3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1:57" s="23" customFormat="1" ht="14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3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s="23" customFormat="1" ht="14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3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s="23" customFormat="1" ht="14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3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s="23" customFormat="1" ht="14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3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s="23" customFormat="1" ht="14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3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s="23" customFormat="1" ht="14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3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s="23" customFormat="1" ht="14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3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s="23" customFormat="1" ht="14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3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s="23" customFormat="1" ht="14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3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s="23" customFormat="1" ht="14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3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s="23" customFormat="1" ht="14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3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s="23" customFormat="1" ht="14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3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s="23" customFormat="1" ht="14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3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s="23" customFormat="1" ht="14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3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s="23" customFormat="1" ht="14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3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s="23" customFormat="1" ht="14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3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s="23" customFormat="1" ht="14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3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s="23" customFormat="1" ht="14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3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s="23" customFormat="1" ht="14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3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s="23" customFormat="1" ht="14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3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s="23" customFormat="1" ht="14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3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s="23" customFormat="1" ht="14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3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s="23" customFormat="1" ht="14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3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s="23" customFormat="1" ht="14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3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s="23" customFormat="1" ht="14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3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1:57" s="23" customFormat="1" ht="14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3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1:57" s="23" customFormat="1" ht="14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3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1:57" s="23" customFormat="1" ht="14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3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1:57" s="23" customFormat="1" ht="14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3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1:57" s="23" customFormat="1" ht="14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3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1:57" s="23" customFormat="1" ht="14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3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s="23" customFormat="1" ht="14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3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s="23" customFormat="1" ht="14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3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s="23" customFormat="1" ht="14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3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s="23" customFormat="1" ht="14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3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s="23" customFormat="1" ht="14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3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s="23" customFormat="1" ht="14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3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s="23" customFormat="1" ht="14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3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s="23" customFormat="1" ht="14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3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s="23" customFormat="1" ht="14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3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s="23" customFormat="1" ht="14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3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s="23" customFormat="1" ht="14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3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s="23" customFormat="1" ht="14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3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s="23" customFormat="1" ht="14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3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s="23" customFormat="1" ht="14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3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s="23" customFormat="1" ht="14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3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s="23" customFormat="1" ht="14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3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s="23" customFormat="1" ht="14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3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s="23" customFormat="1" ht="14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3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s="23" customFormat="1" ht="14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3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s="23" customFormat="1" ht="14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3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s="23" customFormat="1" ht="14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3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s="23" customFormat="1" ht="14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3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s="23" customFormat="1" ht="14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3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1:57" s="23" customFormat="1" ht="14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3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s="23" customFormat="1" ht="14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3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s="23" customFormat="1" ht="14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3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1:57" s="23" customFormat="1" ht="14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3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1:57" s="23" customFormat="1" ht="14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3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1:57" s="23" customFormat="1" ht="14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3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1:57" s="23" customFormat="1" ht="14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3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1:57" s="23" customFormat="1" ht="14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3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s="23" customFormat="1" ht="14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3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s="23" customFormat="1" ht="14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3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s="23" customFormat="1" ht="14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3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s="23" customFormat="1" ht="14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3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s="23" customFormat="1" ht="14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3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s="23" customFormat="1" ht="14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3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s="23" customFormat="1" ht="14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3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s="23" customFormat="1" ht="14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3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s="23" customFormat="1" ht="14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3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s="23" customFormat="1" ht="14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3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s="23" customFormat="1" ht="14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3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s="23" customFormat="1" ht="14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3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s="23" customFormat="1" ht="14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3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1:57" s="23" customFormat="1" ht="14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3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s="23" customFormat="1" ht="14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3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s="23" customFormat="1" ht="14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3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s="23" customFormat="1" ht="14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3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s="23" customFormat="1" ht="14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3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s="23" customFormat="1" ht="14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3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s="23" customFormat="1" ht="14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3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s="23" customFormat="1" ht="14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3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1:57" s="23" customFormat="1" ht="14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3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1:57" s="23" customFormat="1" ht="14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3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1:57" s="23" customFormat="1" ht="14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3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1:57" s="23" customFormat="1" ht="14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3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1:57" s="23" customFormat="1" ht="14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3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s="23" customFormat="1" ht="14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3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1:57" s="23" customFormat="1" ht="14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3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s="23" customFormat="1" ht="14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3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s="23" customFormat="1" ht="14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3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s="23" customFormat="1" ht="14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3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s="23" customFormat="1" ht="14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3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1:57" s="23" customFormat="1" ht="14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3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1:57" s="23" customFormat="1" ht="14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3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1:57" s="23" customFormat="1" ht="14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3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1:57" s="23" customFormat="1" ht="14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3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1:57" s="23" customFormat="1" ht="14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3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1:57" s="23" customFormat="1" ht="14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3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1:57" s="23" customFormat="1" ht="14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3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1:57" s="23" customFormat="1" ht="14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3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1:57" s="23" customFormat="1" ht="14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3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1:57" s="23" customFormat="1" ht="14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3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1:57" s="23" customFormat="1" ht="14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3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1:57" s="23" customFormat="1" ht="14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3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1:57" s="23" customFormat="1" ht="14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3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1:57" s="23" customFormat="1" ht="14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3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1:57" s="23" customFormat="1" ht="14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3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1:57" s="23" customFormat="1" ht="14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3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1:57" s="23" customFormat="1" ht="14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3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1:57" s="23" customFormat="1" ht="14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3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1:57" s="23" customFormat="1" ht="14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3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1:57" s="23" customFormat="1" ht="14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3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1:57" s="23" customFormat="1" ht="14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3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1:57" s="23" customFormat="1" ht="14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3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</row>
    <row r="580" spans="1:57" s="23" customFormat="1" ht="14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3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1:57" s="23" customFormat="1" ht="14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3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1:57" s="23" customFormat="1" ht="14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3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1:57" s="23" customFormat="1" ht="14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3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1:57" s="23" customFormat="1" ht="14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3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1:57" s="23" customFormat="1" ht="14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3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1:57" s="23" customFormat="1" ht="14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3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</row>
    <row r="587" spans="1:57" s="23" customFormat="1" ht="14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3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</row>
    <row r="588" spans="1:57" s="23" customFormat="1" ht="14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3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</row>
    <row r="589" spans="1:57" s="23" customFormat="1" ht="14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3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</row>
    <row r="590" spans="1:57" s="23" customFormat="1" ht="14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3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</row>
    <row r="591" spans="1:57" s="23" customFormat="1" ht="14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3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1:57" s="23" customFormat="1" ht="14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3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1:57" s="23" customFormat="1" ht="14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3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1:57" s="23" customFormat="1" ht="14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3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1:57" s="23" customFormat="1" ht="14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3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1:57" s="23" customFormat="1" ht="14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3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1:57" s="23" customFormat="1" ht="14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3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1:57" s="23" customFormat="1" ht="14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3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1:57" s="23" customFormat="1" ht="14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3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1:57" s="23" customFormat="1" ht="14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3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1:57" s="23" customFormat="1" ht="14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3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1:57" s="23" customFormat="1" ht="14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3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1:57" s="23" customFormat="1" ht="14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3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1:57" s="23" customFormat="1" ht="14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3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1:57" s="23" customFormat="1" ht="14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3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1:57" s="23" customFormat="1" ht="14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3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1:57" s="23" customFormat="1" ht="14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3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1:57" s="23" customFormat="1" ht="14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3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1:57" s="23" customFormat="1" ht="14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3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1:57" s="23" customFormat="1" ht="14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3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1:57" s="23" customFormat="1" ht="14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3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1:57" s="23" customFormat="1" ht="14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3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1:57" s="23" customFormat="1" ht="14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3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1:57" s="23" customFormat="1" ht="14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3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1:57" s="23" customFormat="1" ht="14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3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1:57" s="23" customFormat="1" ht="14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3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</row>
    <row r="617" spans="1:57" s="23" customFormat="1" ht="14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3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1:57" s="23" customFormat="1" ht="14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3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1:57" s="23" customFormat="1" ht="14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3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1:57" s="23" customFormat="1" ht="14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3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1:57" s="23" customFormat="1" ht="14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3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1:57" s="23" customFormat="1" ht="14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3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</row>
    <row r="623" spans="1:57" s="23" customFormat="1" ht="14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3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</row>
    <row r="624" spans="1:57" s="23" customFormat="1" ht="14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3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</row>
    <row r="625" spans="1:57" s="23" customFormat="1" ht="14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3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</row>
    <row r="626" spans="1:57" s="23" customFormat="1" ht="14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3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</row>
    <row r="627" spans="1:57" s="23" customFormat="1" ht="14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3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s="23" customFormat="1" ht="14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3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</row>
    <row r="629" spans="1:57" s="23" customFormat="1" ht="14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3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</row>
    <row r="630" spans="1:57" s="23" customFormat="1" ht="14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3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</row>
    <row r="631" spans="1:57" s="23" customFormat="1" ht="14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3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</row>
    <row r="632" spans="1:57" s="23" customFormat="1" ht="14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3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</row>
    <row r="633" spans="1:57" s="23" customFormat="1" ht="14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3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</row>
    <row r="634" spans="1:57" s="23" customFormat="1" ht="14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3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</row>
    <row r="635" spans="1:57" s="23" customFormat="1" ht="14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3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</row>
    <row r="636" spans="1:57" s="23" customFormat="1" ht="14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3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</row>
    <row r="637" spans="1:57" s="23" customFormat="1" ht="14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3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</row>
    <row r="638" spans="1:57" s="23" customFormat="1" ht="14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3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</row>
    <row r="639" spans="1:57" s="23" customFormat="1" ht="14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3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</row>
    <row r="640" spans="1:57" s="23" customFormat="1" ht="14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3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</row>
    <row r="641" spans="1:57" s="23" customFormat="1" ht="14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3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</row>
    <row r="642" spans="1:57" s="23" customFormat="1" ht="14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3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</row>
    <row r="643" spans="1:57" s="23" customFormat="1" ht="14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3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</row>
    <row r="644" spans="1:57" s="23" customFormat="1" ht="14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3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</row>
    <row r="645" spans="1:57" s="23" customFormat="1" ht="14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3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</row>
    <row r="646" spans="1:57" s="23" customFormat="1" ht="14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3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</row>
    <row r="647" spans="1:57" s="23" customFormat="1" ht="14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3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</row>
    <row r="648" spans="1:57" s="23" customFormat="1" ht="14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3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</row>
    <row r="649" spans="1:57" s="23" customFormat="1" ht="14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3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</row>
    <row r="650" spans="1:57" s="23" customFormat="1" ht="14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3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</row>
    <row r="651" spans="1:57" s="23" customFormat="1" ht="14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3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</row>
    <row r="652" spans="1:57" s="23" customFormat="1" ht="14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3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</row>
    <row r="653" spans="1:57" s="23" customFormat="1" ht="14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3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</row>
    <row r="654" spans="1:57" s="23" customFormat="1" ht="14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3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</row>
    <row r="655" spans="1:57" s="23" customFormat="1" ht="14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3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</row>
    <row r="656" spans="1:57" s="23" customFormat="1" ht="14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3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</row>
    <row r="657" spans="1:57" s="23" customFormat="1" ht="14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3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</row>
    <row r="658" spans="1:57" s="23" customFormat="1" ht="14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3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</row>
    <row r="659" spans="1:57" s="23" customFormat="1" ht="14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3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</row>
    <row r="660" spans="1:57" s="23" customFormat="1" ht="14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3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</row>
    <row r="661" spans="1:57" s="23" customFormat="1" ht="14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3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</row>
    <row r="662" spans="1:57" s="23" customFormat="1" ht="14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3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</row>
    <row r="663" spans="1:57" s="23" customFormat="1" ht="14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3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</row>
    <row r="664" spans="1:57" s="23" customFormat="1" ht="14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3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</row>
    <row r="665" spans="1:57" s="23" customFormat="1" ht="14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3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</row>
    <row r="666" spans="1:57" s="23" customFormat="1" ht="14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3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</row>
    <row r="667" spans="1:57" s="23" customFormat="1" ht="14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3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</row>
    <row r="668" spans="1:57" s="23" customFormat="1" ht="14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3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</row>
    <row r="669" spans="1:57" s="23" customFormat="1" ht="14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3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</row>
    <row r="670" spans="1:57" s="23" customFormat="1" ht="14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3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</row>
    <row r="671" spans="1:57" s="23" customFormat="1" ht="14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3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</row>
    <row r="672" spans="1:57" s="23" customFormat="1" ht="14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3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</row>
    <row r="673" spans="1:57" s="23" customFormat="1" ht="14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3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</row>
    <row r="674" spans="1:57" s="23" customFormat="1" ht="14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3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</row>
    <row r="675" spans="1:57" s="23" customFormat="1" ht="14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3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</row>
    <row r="676" spans="1:57" s="23" customFormat="1" ht="14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3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</row>
    <row r="677" spans="1:57" s="23" customFormat="1" ht="14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3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</row>
    <row r="678" spans="1:57" s="23" customFormat="1" ht="14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3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</row>
    <row r="679" spans="1:57" s="23" customFormat="1" ht="14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3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</row>
    <row r="680" spans="1:57" s="23" customFormat="1" ht="14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3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</row>
    <row r="681" spans="1:57" s="23" customFormat="1" ht="14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3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</row>
    <row r="682" spans="1:57" s="23" customFormat="1" ht="14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3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</row>
    <row r="683" spans="1:57" s="23" customFormat="1" ht="14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3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</row>
    <row r="684" spans="1:57" s="23" customFormat="1" ht="14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3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</row>
    <row r="685" spans="1:57" s="23" customFormat="1" ht="14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3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</row>
    <row r="686" spans="1:57" s="23" customFormat="1" ht="14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3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</row>
    <row r="687" spans="1:57" s="23" customFormat="1" ht="14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3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</row>
    <row r="688" spans="1:57" s="23" customFormat="1" ht="14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3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</row>
    <row r="689" spans="1:57" s="23" customFormat="1" ht="14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3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</row>
    <row r="690" spans="1:57" s="23" customFormat="1" ht="14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3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</row>
    <row r="691" spans="1:57" s="23" customFormat="1" ht="14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3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</row>
    <row r="692" spans="1:57" s="23" customFormat="1" ht="14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3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</row>
    <row r="693" spans="1:57" s="23" customFormat="1" ht="14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3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</row>
    <row r="694" spans="1:57" s="23" customFormat="1" ht="14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3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</row>
    <row r="695" spans="1:57" s="23" customFormat="1" ht="14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3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</row>
    <row r="696" spans="1:57" s="23" customFormat="1" ht="14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3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</row>
    <row r="697" spans="1:57" s="23" customFormat="1" ht="14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3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</row>
    <row r="698" spans="1:57" s="23" customFormat="1" ht="14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3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</row>
    <row r="699" spans="1:57" s="23" customFormat="1" ht="14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3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</row>
    <row r="700" spans="1:57" s="23" customFormat="1" ht="14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3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</row>
    <row r="701" spans="1:57" s="23" customFormat="1" ht="14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3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</row>
    <row r="702" spans="1:57" s="23" customFormat="1" ht="14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3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</row>
    <row r="703" spans="1:57" s="23" customFormat="1" ht="14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3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</row>
    <row r="704" spans="1:57" s="23" customFormat="1" ht="14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3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</row>
    <row r="705" spans="1:57" s="23" customFormat="1" ht="14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3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</row>
    <row r="706" spans="1:57" s="23" customFormat="1" ht="14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3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</row>
    <row r="707" spans="1:57" s="23" customFormat="1" ht="14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3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</row>
    <row r="708" spans="1:57" s="23" customFormat="1" ht="14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3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</row>
    <row r="709" spans="1:57" s="23" customFormat="1" ht="14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3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</row>
    <row r="710" spans="1:57" s="23" customFormat="1" ht="14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3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</row>
    <row r="711" spans="1:57" s="23" customFormat="1" ht="14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3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</row>
    <row r="712" spans="1:57" s="23" customFormat="1" ht="14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3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</row>
    <row r="713" spans="1:57" s="23" customFormat="1" ht="14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3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</row>
    <row r="714" spans="1:57" s="23" customFormat="1" ht="14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3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</row>
    <row r="715" spans="1:57" s="23" customFormat="1" ht="14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3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</row>
    <row r="716" spans="1:57" s="23" customFormat="1" ht="14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3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</row>
    <row r="717" spans="1:57" s="23" customFormat="1" ht="14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3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</row>
    <row r="718" spans="1:57" s="23" customFormat="1" ht="14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3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</row>
    <row r="719" spans="1:57" s="23" customFormat="1" ht="14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3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</row>
    <row r="720" spans="1:57" s="23" customFormat="1" ht="14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3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</row>
    <row r="721" spans="1:57" s="23" customFormat="1" ht="14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3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</row>
    <row r="722" spans="1:57" s="23" customFormat="1" ht="14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3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</row>
    <row r="723" spans="1:57" s="23" customFormat="1" ht="14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3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</row>
    <row r="724" spans="1:57" s="23" customFormat="1" ht="14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3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</row>
    <row r="725" spans="1:57" s="23" customFormat="1" ht="14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3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</row>
    <row r="726" spans="1:57" s="23" customFormat="1" ht="14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3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</row>
    <row r="727" spans="1:57" s="23" customFormat="1" ht="14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3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</row>
    <row r="728" spans="1:57" s="23" customFormat="1" ht="14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3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</row>
    <row r="729" spans="1:57" s="23" customFormat="1" ht="14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3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</row>
    <row r="730" spans="1:57" s="23" customFormat="1" ht="14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3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</row>
    <row r="731" spans="1:57" s="23" customFormat="1" ht="14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3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</row>
    <row r="732" spans="1:57" s="23" customFormat="1" ht="14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3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</row>
    <row r="733" spans="1:57" s="23" customFormat="1" ht="14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3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</row>
    <row r="734" spans="1:57" s="23" customFormat="1" ht="14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3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</row>
    <row r="735" spans="1:57" s="23" customFormat="1" ht="14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3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</row>
    <row r="736" spans="1:57" s="23" customFormat="1" ht="14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3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</row>
    <row r="737" spans="1:57" s="23" customFormat="1" ht="14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3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</row>
    <row r="738" spans="1:57" s="23" customFormat="1" ht="14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3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</row>
    <row r="739" spans="1:57" s="23" customFormat="1" ht="14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3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</row>
    <row r="740" spans="1:57" s="23" customFormat="1" ht="14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3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</row>
    <row r="741" spans="1:57" s="23" customFormat="1" ht="14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3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</row>
    <row r="742" spans="1:57" s="23" customFormat="1" ht="14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3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</row>
    <row r="743" spans="1:57" s="23" customFormat="1" ht="14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3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</row>
    <row r="744" spans="1:57" s="23" customFormat="1" ht="14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3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</row>
    <row r="745" spans="1:57" s="23" customFormat="1" ht="14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3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</row>
    <row r="746" spans="1:57" s="23" customFormat="1" ht="14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3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</row>
    <row r="747" spans="1:57" s="23" customFormat="1" ht="14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3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</row>
    <row r="748" spans="1:57" s="23" customFormat="1" ht="14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3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</row>
    <row r="749" spans="1:57" s="23" customFormat="1" ht="14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3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1:57" s="23" customFormat="1" ht="14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3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1:57" s="23" customFormat="1" ht="14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3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1:57" s="23" customFormat="1" ht="14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3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1:57" s="23" customFormat="1" ht="14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3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1:57" s="23" customFormat="1" ht="14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3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1:57" s="23" customFormat="1" ht="14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3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</row>
    <row r="756" spans="1:57" s="23" customFormat="1" ht="14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3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</row>
    <row r="757" spans="1:57" s="23" customFormat="1" ht="14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3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</row>
    <row r="758" spans="1:57" s="23" customFormat="1" ht="14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3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</row>
    <row r="759" spans="1:57" s="23" customFormat="1" ht="14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3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</row>
    <row r="760" spans="1:57" s="23" customFormat="1" ht="14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3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</row>
    <row r="761" spans="1:57" s="23" customFormat="1" ht="14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3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</row>
    <row r="762" spans="1:57" s="23" customFormat="1" ht="14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3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</row>
    <row r="763" spans="1:57" s="23" customFormat="1" ht="14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3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</row>
    <row r="764" spans="1:57" s="23" customFormat="1" ht="14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3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1:57" s="23" customFormat="1" ht="14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3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1:57" s="23" customFormat="1" ht="14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3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1:57" s="23" customFormat="1" ht="14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3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1:57" s="23" customFormat="1" ht="14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3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1:57" s="23" customFormat="1" ht="14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3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1:57" s="23" customFormat="1" ht="14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3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</row>
    <row r="771" spans="1:57" s="23" customFormat="1" ht="14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3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1:57" s="23" customFormat="1" ht="14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3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1:57" s="23" customFormat="1" ht="14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3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1:57" s="23" customFormat="1" ht="14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3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1:57" s="23" customFormat="1" ht="14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3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1:57" s="23" customFormat="1" ht="14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3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1:57" s="23" customFormat="1" ht="14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3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1:57" s="23" customFormat="1" ht="14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3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1:57" s="23" customFormat="1" ht="14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3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1:57" s="23" customFormat="1" ht="14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3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1:57" s="23" customFormat="1" ht="14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3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1:57" s="23" customFormat="1" ht="14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3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</row>
    <row r="783" spans="1:57" s="23" customFormat="1" ht="14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3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</row>
    <row r="784" spans="1:57" s="23" customFormat="1" ht="14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3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</row>
    <row r="785" spans="1:57" s="23" customFormat="1" ht="14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3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</row>
    <row r="786" spans="1:57" s="23" customFormat="1" ht="14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3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</row>
    <row r="787" spans="1:57" s="23" customFormat="1" ht="14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3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1:57" s="23" customFormat="1" ht="14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3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1:57" s="23" customFormat="1" ht="14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3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1:57" s="23" customFormat="1" ht="14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3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1:57" s="23" customFormat="1" ht="14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3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1:57" s="23" customFormat="1" ht="14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3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1:57" s="23" customFormat="1" ht="14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3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1:57" s="23" customFormat="1" ht="14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3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1:57" s="23" customFormat="1" ht="14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3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1:57" s="23" customFormat="1" ht="14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3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1:57" s="23" customFormat="1" ht="14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3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1:57" s="23" customFormat="1" ht="14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3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1:57" s="23" customFormat="1" ht="14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3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1:57" s="23" customFormat="1" ht="14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3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1:57" s="23" customFormat="1" ht="14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3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1:57" s="23" customFormat="1" ht="14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3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1:57" s="23" customFormat="1" ht="14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3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1:57" s="23" customFormat="1" ht="14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3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1:57" s="23" customFormat="1" ht="14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3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1:57" s="23" customFormat="1" ht="14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3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1:57" s="23" customFormat="1" ht="14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3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</row>
    <row r="808" spans="1:57" s="23" customFormat="1" ht="14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3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</row>
    <row r="809" spans="1:57" s="23" customFormat="1" ht="14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3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</row>
    <row r="810" spans="1:57" s="23" customFormat="1" ht="14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3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</row>
    <row r="811" spans="1:57" s="23" customFormat="1" ht="14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3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</row>
    <row r="812" spans="1:57" s="23" customFormat="1" ht="14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3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</row>
    <row r="813" spans="1:57" s="23" customFormat="1" ht="14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3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1:57" s="23" customFormat="1" ht="14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3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1:57" s="23" customFormat="1" ht="14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3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1:57" s="23" customFormat="1" ht="14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3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1:57" s="23" customFormat="1" ht="14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3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1:57" s="23" customFormat="1" ht="14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3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1:57" s="23" customFormat="1" ht="14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3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1:57" s="23" customFormat="1" ht="14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3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1:57" s="23" customFormat="1" ht="14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3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1:57" s="23" customFormat="1" ht="14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3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1:57" s="23" customFormat="1" ht="14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3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1:57" s="23" customFormat="1" ht="14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3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1:57" s="23" customFormat="1" ht="14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3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1:57" s="23" customFormat="1" ht="14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3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1:57" s="23" customFormat="1" ht="14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3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1:57" s="23" customFormat="1" ht="14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3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1:57" s="23" customFormat="1" ht="14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3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1:57" s="23" customFormat="1" ht="14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3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1:57" s="23" customFormat="1" ht="14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3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1:57" s="23" customFormat="1" ht="14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3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1:57" s="23" customFormat="1" ht="14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3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1:57" s="23" customFormat="1" ht="14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3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1:57" s="23" customFormat="1" ht="14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3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1:57" s="23" customFormat="1" ht="14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3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1:57" s="23" customFormat="1" ht="14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3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</row>
    <row r="838" spans="1:57" s="23" customFormat="1" ht="14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3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</row>
    <row r="839" spans="1:57" s="23" customFormat="1" ht="14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3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</row>
    <row r="840" spans="1:57" s="23" customFormat="1" ht="14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3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</row>
    <row r="841" spans="1:57" s="23" customFormat="1" ht="14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3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</row>
    <row r="842" spans="1:57" s="23" customFormat="1" ht="14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3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</row>
    <row r="843" spans="1:57" s="23" customFormat="1" ht="14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3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1:57" s="23" customFormat="1" ht="14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3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1:57" s="23" customFormat="1" ht="14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3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1:57" s="23" customFormat="1" ht="14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3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1:57" s="23" customFormat="1" ht="14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3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1:57" s="23" customFormat="1" ht="14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3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1:57" s="23" customFormat="1" ht="14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3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</row>
    <row r="850" spans="1:57" s="23" customFormat="1" ht="14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3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1:57" s="23" customFormat="1" ht="14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3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1:57" s="23" customFormat="1" ht="14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3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</row>
    <row r="853" spans="1:57" s="23" customFormat="1" ht="14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3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1:57" s="23" customFormat="1" ht="14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3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1:57" s="23" customFormat="1" ht="14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3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1:57" s="23" customFormat="1" ht="14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3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1:57" s="23" customFormat="1" ht="14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3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1:57" s="23" customFormat="1" ht="14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3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1:57" s="23" customFormat="1" ht="14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3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1:57" s="23" customFormat="1" ht="14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3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1:57" s="23" customFormat="1" ht="14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3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</row>
    <row r="862" spans="1:57" s="23" customFormat="1" ht="14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3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1:57" s="23" customFormat="1" ht="14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3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</row>
    <row r="864" spans="1:57" s="23" customFormat="1" ht="14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3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1:57" s="23" customFormat="1" ht="14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3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1:57" s="23" customFormat="1" ht="14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3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1:57" s="23" customFormat="1" ht="14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3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1:57" s="23" customFormat="1" ht="14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3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1:57" s="23" customFormat="1" ht="14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3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</row>
    <row r="870" spans="1:57" s="23" customFormat="1" ht="14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3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</row>
    <row r="871" spans="1:57" s="23" customFormat="1" ht="14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3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</row>
    <row r="872" spans="1:57" s="23" customFormat="1" ht="14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3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</row>
    <row r="873" spans="1:57" s="23" customFormat="1" ht="14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3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</row>
    <row r="874" spans="1:57" s="23" customFormat="1" ht="14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3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1:57" s="23" customFormat="1" ht="14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3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</row>
    <row r="876" spans="1:57" s="23" customFormat="1" ht="14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3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1:57" s="23" customFormat="1" ht="14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3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1:57" s="23" customFormat="1" ht="14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3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1:57" s="23" customFormat="1" ht="14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3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1:57" s="23" customFormat="1" ht="14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3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1:57" s="23" customFormat="1" ht="14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3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1:57" s="23" customFormat="1" ht="14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3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</row>
    <row r="883" spans="1:57" s="23" customFormat="1" ht="14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3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</row>
    <row r="884" spans="1:57" s="23" customFormat="1" ht="14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3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</row>
    <row r="885" spans="1:57" s="23" customFormat="1" ht="14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3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</row>
    <row r="886" spans="1:57" s="23" customFormat="1" ht="14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3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</row>
    <row r="887" spans="1:57" s="23" customFormat="1" ht="14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3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1:57" s="23" customFormat="1" ht="14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3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1:57" s="23" customFormat="1" ht="14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3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1:57" s="23" customFormat="1" ht="14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3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1:57" s="23" customFormat="1" ht="14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3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1:57" s="23" customFormat="1" ht="14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3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1:57" s="23" customFormat="1" ht="14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3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1:57" s="23" customFormat="1" ht="14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3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</row>
    <row r="895" spans="1:57" s="23" customFormat="1" ht="14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3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1:57" s="23" customFormat="1" ht="14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3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</row>
    <row r="897" spans="1:57" s="23" customFormat="1" ht="14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3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</row>
    <row r="898" spans="1:57" s="23" customFormat="1" ht="14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3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</row>
    <row r="899" spans="1:57" s="23" customFormat="1" ht="14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3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</row>
    <row r="900" spans="1:57" s="23" customFormat="1" ht="14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3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</row>
    <row r="901" spans="1:57" s="23" customFormat="1" ht="14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3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1:57" s="23" customFormat="1" ht="14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3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1:57" s="23" customFormat="1" ht="14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3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1:57" s="23" customFormat="1" ht="14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3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1:57" s="23" customFormat="1" ht="14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3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1:57" s="23" customFormat="1" ht="14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3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1:57" s="23" customFormat="1" ht="14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3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1:57" s="23" customFormat="1" ht="14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3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</row>
    <row r="909" spans="1:57" s="23" customFormat="1" ht="14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3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1:57" s="23" customFormat="1" ht="14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3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1:57" s="23" customFormat="1" ht="14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3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1:57" s="23" customFormat="1" ht="14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3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1:57" s="23" customFormat="1" ht="14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3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1:57" s="23" customFormat="1" ht="14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3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1:57" s="23" customFormat="1" ht="14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3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1:57" s="23" customFormat="1" ht="14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3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1:57" s="23" customFormat="1" ht="14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3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1:57" s="23" customFormat="1" ht="14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3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1:57" s="23" customFormat="1" ht="14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3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1:57" s="23" customFormat="1" ht="14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3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1:57" s="23" customFormat="1" ht="14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3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1:57" s="23" customFormat="1" ht="14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3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1:57" s="23" customFormat="1" ht="14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3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1:57" s="23" customFormat="1" ht="14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3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1:57" s="23" customFormat="1" ht="14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3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1:57" s="23" customFormat="1" ht="14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3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1:57" s="23" customFormat="1" ht="14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3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1:57" s="23" customFormat="1" ht="14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3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1:57" s="23" customFormat="1" ht="14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3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1:57" s="23" customFormat="1" ht="14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3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1:57" s="23" customFormat="1" ht="14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3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</row>
    <row r="932" spans="1:57" s="23" customFormat="1" ht="14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3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</row>
    <row r="933" spans="1:57" s="23" customFormat="1" ht="14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3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</row>
    <row r="934" spans="1:57" s="23" customFormat="1" ht="14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3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</row>
    <row r="935" spans="1:57" s="23" customFormat="1" ht="14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3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</row>
    <row r="936" spans="1:57" s="23" customFormat="1" ht="14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3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1:57" s="23" customFormat="1" ht="14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3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1:57" s="23" customFormat="1" ht="14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3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1:57" s="23" customFormat="1" ht="14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3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1:57" s="23" customFormat="1" ht="14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3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1:57" s="23" customFormat="1" ht="14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3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1:57" s="23" customFormat="1" ht="14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3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1:57" s="23" customFormat="1" ht="14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3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1:57" s="23" customFormat="1" ht="14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3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1:57" s="23" customFormat="1" ht="14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3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1:57" s="23" customFormat="1" ht="14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3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1:57" s="23" customFormat="1" ht="14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3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1:57" s="23" customFormat="1" ht="14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3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1:57" s="23" customFormat="1" ht="14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3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</row>
    <row r="950" spans="1:57" s="23" customFormat="1" ht="14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3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</row>
    <row r="951" spans="1:57" s="23" customFormat="1" ht="14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3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</row>
    <row r="952" spans="1:57" s="23" customFormat="1" ht="14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3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</row>
    <row r="953" spans="1:57" s="23" customFormat="1" ht="14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3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</row>
    <row r="954" spans="1:57" s="23" customFormat="1" ht="14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3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1:57" s="23" customFormat="1" ht="14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3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1:57" s="23" customFormat="1" ht="14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3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1:57" s="23" customFormat="1" ht="14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3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1:57" s="23" customFormat="1" ht="14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3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</row>
    <row r="959" spans="1:57" s="23" customFormat="1" ht="14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3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1:57" s="23" customFormat="1" ht="14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3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1:57" s="23" customFormat="1" ht="14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3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1:57" s="23" customFormat="1" ht="14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3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1:57" s="23" customFormat="1" ht="14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3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1:57" s="23" customFormat="1" ht="14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3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</row>
    <row r="965" spans="1:57" s="23" customFormat="1" ht="14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3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</row>
    <row r="966" spans="1:57" s="23" customFormat="1" ht="14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3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1:57" s="23" customFormat="1" ht="14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3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1:57" s="23" customFormat="1" ht="14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3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1:57" s="23" customFormat="1" ht="14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3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</row>
    <row r="970" spans="1:57" s="23" customFormat="1" ht="14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3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</row>
    <row r="971" spans="1:57" s="23" customFormat="1" ht="14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3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1:57" s="23" customFormat="1" ht="14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3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</row>
    <row r="973" spans="1:57" s="23" customFormat="1" ht="14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3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1:57" s="23" customFormat="1" ht="14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3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1:57" s="23" customFormat="1" ht="14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3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1:57" s="23" customFormat="1" ht="14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3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1:57" s="23" customFormat="1" ht="14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3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1:57" s="23" customFormat="1" ht="14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3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</row>
    <row r="979" spans="1:57" s="23" customFormat="1" ht="14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3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</row>
    <row r="980" spans="1:57" s="23" customFormat="1" ht="14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3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</row>
    <row r="981" spans="1:57" s="23" customFormat="1" ht="14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3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</row>
    <row r="982" spans="1:57" s="23" customFormat="1" ht="14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3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</row>
    <row r="983" spans="1:57" s="23" customFormat="1" ht="14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3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1:57" s="23" customFormat="1" ht="14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3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1:57" s="23" customFormat="1" ht="14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3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1:57" s="23" customFormat="1" ht="14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3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1:57" s="23" customFormat="1" ht="14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3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1:57" s="23" customFormat="1" ht="14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3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1:57" s="23" customFormat="1" ht="14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3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1:57" s="23" customFormat="1" ht="14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3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</row>
    <row r="991" spans="1:57" s="23" customFormat="1" ht="14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3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1:57" s="23" customFormat="1" ht="14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3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1:57" s="23" customFormat="1" ht="14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3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1:57" s="23" customFormat="1" ht="14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3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1:57" s="23" customFormat="1" ht="14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3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1:57" s="23" customFormat="1" ht="14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3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</row>
    <row r="997" spans="1:57" s="23" customFormat="1" ht="14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3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</row>
    <row r="998" spans="1:57" s="23" customFormat="1" ht="14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3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</row>
    <row r="999" spans="1:57" s="23" customFormat="1" ht="14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3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</row>
    <row r="1000" spans="1:57" s="23" customFormat="1" ht="14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3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</row>
    <row r="1001" spans="1:57" s="23" customFormat="1" ht="14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3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</row>
    <row r="1002" spans="1:57" s="23" customFormat="1" ht="14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3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1:57" s="23" customFormat="1" ht="14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3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1:57" s="23" customFormat="1" ht="14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3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1:57" s="23" customFormat="1" ht="14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3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1:57" s="23" customFormat="1" ht="14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3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1:57" s="23" customFormat="1" ht="14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3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1:57" s="23" customFormat="1" ht="14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3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1:57" s="23" customFormat="1" ht="14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3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</row>
    <row r="1010" spans="1:57" s="23" customFormat="1" ht="14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3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1:57" s="23" customFormat="1" ht="14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3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1:57" s="23" customFormat="1" ht="14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3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</row>
    <row r="1013" spans="1:57" s="23" customFormat="1" ht="14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3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1:57" s="23" customFormat="1" ht="14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3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</row>
    <row r="1015" spans="1:57" s="23" customFormat="1" ht="14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3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</row>
    <row r="1016" spans="1:57" s="23" customFormat="1" ht="14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3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</row>
    <row r="1017" spans="1:57" s="23" customFormat="1" ht="14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3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</row>
    <row r="1018" spans="1:57" s="23" customFormat="1" ht="14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3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</row>
    <row r="1019" spans="1:57" s="23" customFormat="1" ht="14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3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1:57" s="23" customFormat="1" ht="14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3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1:57" s="23" customFormat="1" ht="14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3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1:57" s="23" customFormat="1" ht="14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3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1:57" s="23" customFormat="1" ht="14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3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1:57" s="23" customFormat="1" ht="14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3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1:57" s="23" customFormat="1" ht="14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3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1:57" s="23" customFormat="1" ht="14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3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1:57" s="23" customFormat="1" ht="14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3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1:57" s="23" customFormat="1" ht="14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3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1:57" s="23" customFormat="1" ht="14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3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1:57" s="23" customFormat="1" ht="14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3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1:57" s="23" customFormat="1" ht="14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3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1:57" s="23" customFormat="1" ht="14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3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1:57" s="23" customFormat="1" ht="14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3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1:57" s="23" customFormat="1" ht="14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3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1:57" s="23" customFormat="1" ht="14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3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</row>
    <row r="1036" spans="1:57" s="23" customFormat="1" ht="14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3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</row>
    <row r="1037" spans="1:57" s="23" customFormat="1" ht="14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3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</row>
    <row r="1038" spans="1:57" s="23" customFormat="1" ht="14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3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1:57" s="23" customFormat="1" ht="14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3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1:57" s="23" customFormat="1" ht="14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3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1:57" s="23" customFormat="1" ht="14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3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</row>
    <row r="1042" spans="1:57" s="23" customFormat="1" ht="14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3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</row>
    <row r="1043" spans="1:57" s="23" customFormat="1" ht="14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3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</row>
    <row r="1044" spans="1:57" s="23" customFormat="1" ht="14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3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</row>
    <row r="1045" spans="1:57" s="23" customFormat="1" ht="14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3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</row>
    <row r="1046" spans="1:57" s="23" customFormat="1" ht="14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3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1:57" s="23" customFormat="1" ht="14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3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1:57" s="23" customFormat="1" ht="14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3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1:57" s="23" customFormat="1" ht="14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3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1:57" s="23" customFormat="1" ht="14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3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1:57" s="23" customFormat="1" ht="14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3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1:57" s="23" customFormat="1" ht="14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3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1:57" s="23" customFormat="1" ht="14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3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</row>
    <row r="1054" spans="1:57" s="23" customFormat="1" ht="14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3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</row>
    <row r="1055" spans="1:57" s="23" customFormat="1" ht="14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3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</row>
    <row r="1056" spans="1:57" s="23" customFormat="1" ht="14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3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</row>
    <row r="1057" spans="1:57" s="23" customFormat="1" ht="14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3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</row>
    <row r="1058" spans="1:57" s="23" customFormat="1" ht="14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3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1:57" s="23" customFormat="1" ht="14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3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1:57" s="23" customFormat="1" ht="14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3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1:57" s="23" customFormat="1" ht="14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3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1:57" s="23" customFormat="1" ht="14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3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1:57" s="23" customFormat="1" ht="14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3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</row>
    <row r="1064" spans="1:57" s="23" customFormat="1" ht="14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3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</row>
    <row r="1065" spans="1:57" s="23" customFormat="1" ht="14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3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</row>
    <row r="1066" spans="1:57" s="23" customFormat="1" ht="14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3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</row>
    <row r="1067" spans="1:57" s="23" customFormat="1" ht="14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3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</row>
    <row r="1068" spans="1:57" s="23" customFormat="1" ht="14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3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</row>
    <row r="1069" spans="1:57" s="23" customFormat="1" ht="14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3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</row>
    <row r="1070" spans="1:57" s="23" customFormat="1" ht="14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3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1:57" s="23" customFormat="1" ht="14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3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</row>
    <row r="1072" spans="1:57" s="23" customFormat="1" ht="14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3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1:57" s="23" customFormat="1" ht="14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3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1:57" s="23" customFormat="1" ht="14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3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1:57" s="23" customFormat="1" ht="14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3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1:57" s="23" customFormat="1" ht="14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3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1:57" s="23" customFormat="1" ht="14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3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1:57" s="23" customFormat="1" ht="14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3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</row>
    <row r="1079" spans="1:57" s="23" customFormat="1" ht="14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3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</row>
    <row r="1080" spans="1:57" s="23" customFormat="1" ht="14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3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1:57" s="23" customFormat="1" ht="14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3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1:57" s="23" customFormat="1" ht="14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3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1:57" s="23" customFormat="1" ht="14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3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1:57" s="23" customFormat="1" ht="14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3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1:57" s="23" customFormat="1" ht="14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3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</row>
    <row r="1086" spans="1:57" s="23" customFormat="1" ht="14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3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</row>
    <row r="1087" spans="1:57" s="23" customFormat="1" ht="14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3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1:57" s="23" customFormat="1" ht="14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3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</row>
    <row r="1089" spans="1:57" s="23" customFormat="1" ht="14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3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1:57" s="23" customFormat="1" ht="14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3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</row>
    <row r="1091" spans="1:57" s="23" customFormat="1" ht="14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3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1:57" s="23" customFormat="1" ht="14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3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</row>
    <row r="1093" spans="1:57" s="23" customFormat="1" ht="14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3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</row>
    <row r="1094" spans="1:57" s="23" customFormat="1" ht="14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3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</row>
    <row r="1095" spans="1:57" s="23" customFormat="1" ht="14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3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</row>
    <row r="1096" spans="1:57" s="23" customFormat="1" ht="14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3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</row>
    <row r="1097" spans="1:57" s="23" customFormat="1" ht="14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3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1:57" s="23" customFormat="1" ht="14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3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1:57" s="23" customFormat="1" ht="14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3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1:57" s="23" customFormat="1" ht="14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3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1:57" s="23" customFormat="1" ht="14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3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</row>
    <row r="1102" spans="1:57" s="23" customFormat="1" ht="14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3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1:57" s="23" customFormat="1" ht="14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3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1:57" s="23" customFormat="1" ht="14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3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1:57" s="23" customFormat="1" ht="14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3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1:57" s="23" customFormat="1" ht="14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3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1:57" s="23" customFormat="1" ht="14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3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  <row r="1108" spans="1:57" s="23" customFormat="1" ht="14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3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</row>
    <row r="1109" spans="1:57" s="23" customFormat="1" ht="14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3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</row>
    <row r="1110" spans="1:57" s="23" customFormat="1" ht="14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3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</row>
    <row r="1111" spans="1:57" s="23" customFormat="1" ht="14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3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</row>
    <row r="1112" spans="1:57" s="23" customFormat="1" ht="14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3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</row>
    <row r="1113" spans="1:57" s="23" customFormat="1" ht="14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3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</row>
    <row r="1114" spans="1:57" s="23" customFormat="1" ht="14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3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</row>
    <row r="1115" spans="1:57" s="23" customFormat="1" ht="14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3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</row>
    <row r="1116" spans="1:57" s="23" customFormat="1" ht="14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3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</row>
    <row r="1117" spans="1:57" s="23" customFormat="1" ht="14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3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</row>
    <row r="1118" spans="1:57" s="23" customFormat="1" ht="14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3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</row>
    <row r="1119" spans="1:57" s="23" customFormat="1" ht="14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3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</row>
    <row r="1120" spans="1:57" s="23" customFormat="1" ht="14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3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</row>
    <row r="1121" spans="1:57" s="23" customFormat="1" ht="14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3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</row>
    <row r="1122" spans="1:57" s="23" customFormat="1" ht="14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3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</row>
    <row r="1123" spans="1:57" s="23" customFormat="1" ht="14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3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</row>
    <row r="1124" spans="1:57" s="23" customFormat="1" ht="14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3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</row>
    <row r="1125" spans="1:57" s="23" customFormat="1" ht="14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3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</row>
    <row r="1126" spans="1:57" s="23" customFormat="1" ht="14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3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</row>
    <row r="1127" spans="1:57" s="23" customFormat="1" ht="14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3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</row>
    <row r="1128" spans="1:57" s="23" customFormat="1" ht="14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3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</row>
    <row r="1129" spans="1:57" s="23" customFormat="1" ht="14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3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</row>
    <row r="1130" spans="1:57" s="23" customFormat="1" ht="14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3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</row>
    <row r="1131" spans="1:57" s="23" customFormat="1" ht="14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3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</row>
    <row r="1132" spans="1:57" s="23" customFormat="1" ht="14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3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</row>
    <row r="1133" spans="1:57" s="23" customFormat="1" ht="14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3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</row>
    <row r="1134" spans="1:57" s="23" customFormat="1" ht="14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3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</row>
    <row r="1135" spans="1:57" s="23" customFormat="1" ht="14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3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</row>
    <row r="1136" spans="1:57" s="23" customFormat="1" ht="14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3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</row>
    <row r="1137" spans="1:57" s="23" customFormat="1" ht="14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3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</row>
    <row r="1138" spans="1:57" s="23" customFormat="1" ht="14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3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</row>
    <row r="1139" spans="1:57" s="23" customFormat="1" ht="14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3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</row>
    <row r="1140" spans="1:57" s="23" customFormat="1" ht="14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3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</row>
    <row r="1141" spans="1:57" s="23" customFormat="1" ht="14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3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</row>
    <row r="1142" spans="1:57" s="23" customFormat="1" ht="14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3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</row>
    <row r="1143" spans="1:57" s="23" customFormat="1" ht="14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3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</row>
    <row r="1144" spans="1:57" s="23" customFormat="1" ht="14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3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</row>
    <row r="1145" spans="1:57" s="23" customFormat="1" ht="14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3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</row>
    <row r="1146" spans="1:57" s="23" customFormat="1" ht="14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3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</row>
    <row r="1147" spans="1:57" s="23" customFormat="1" ht="14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3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</row>
    <row r="1148" spans="1:57" s="23" customFormat="1" ht="14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3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</row>
    <row r="1149" spans="1:57" s="23" customFormat="1" ht="14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3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</row>
    <row r="1150" spans="1:57" s="23" customFormat="1" ht="14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3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</row>
    <row r="1151" spans="1:57" s="23" customFormat="1" ht="14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3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</row>
    <row r="1152" spans="1:57" s="23" customFormat="1" ht="14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3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</row>
    <row r="1153" spans="1:57" s="23" customFormat="1" ht="14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3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</row>
    <row r="1154" spans="1:57" s="23" customFormat="1" ht="14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3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</row>
    <row r="1155" spans="1:57" s="23" customFormat="1" ht="14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3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</row>
    <row r="1156" spans="1:57" s="23" customFormat="1" ht="14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3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</row>
    <row r="1157" spans="1:57" s="23" customFormat="1" ht="14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3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</row>
    <row r="1158" spans="1:57" s="23" customFormat="1" ht="14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3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</row>
    <row r="1159" spans="1:57" s="23" customFormat="1" ht="14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3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</row>
    <row r="1160" spans="1:57" s="23" customFormat="1" ht="14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3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</row>
    <row r="1161" spans="1:57" s="23" customFormat="1" ht="14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3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</row>
    <row r="1162" spans="1:57" s="23" customFormat="1" ht="14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3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</row>
    <row r="1163" spans="1:57" s="23" customFormat="1" ht="14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3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</row>
    <row r="1164" spans="1:57" s="23" customFormat="1" ht="14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3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</row>
    <row r="1165" spans="1:57" s="23" customFormat="1" ht="14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3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</row>
    <row r="1166" spans="1:57" s="23" customFormat="1" ht="14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3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</row>
    <row r="1167" spans="1:57" s="23" customFormat="1" ht="14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3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</row>
    <row r="1168" spans="1:57" s="23" customFormat="1" ht="14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3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</row>
    <row r="1169" spans="1:57" s="23" customFormat="1" ht="14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3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</row>
    <row r="1170" spans="1:57" s="23" customFormat="1" ht="14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3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</row>
    <row r="1171" spans="1:57" s="23" customFormat="1" ht="14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3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</row>
    <row r="1172" spans="1:57" s="23" customFormat="1" ht="14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3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</row>
    <row r="1173" spans="1:57" s="23" customFormat="1" ht="14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3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</row>
    <row r="1174" spans="1:57" s="23" customFormat="1" ht="14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3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</row>
    <row r="1175" spans="1:57" s="23" customFormat="1" ht="14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3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</row>
    <row r="1176" spans="1:57" s="23" customFormat="1" ht="14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3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</row>
    <row r="1177" spans="1:57" s="23" customFormat="1" ht="14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3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</row>
    <row r="1178" spans="1:57" s="23" customFormat="1" ht="14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3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</row>
    <row r="1179" spans="1:57" s="23" customFormat="1" ht="14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3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</row>
    <row r="1180" spans="1:57" s="23" customFormat="1" ht="14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3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</row>
    <row r="1181" spans="1:57" s="23" customFormat="1" ht="14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3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</row>
    <row r="1182" spans="1:57" s="23" customFormat="1" ht="14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3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</row>
    <row r="1183" spans="1:57" s="23" customFormat="1" ht="14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3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</row>
    <row r="1184" spans="1:57" s="23" customFormat="1" ht="14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3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</row>
    <row r="1185" spans="1:57" s="23" customFormat="1" ht="14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3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</row>
    <row r="1186" spans="1:57" s="23" customFormat="1" ht="14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3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</row>
    <row r="1187" spans="1:57" s="23" customFormat="1" ht="14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3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</row>
    <row r="1188" spans="1:57" s="23" customFormat="1" ht="14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3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</row>
    <row r="1189" spans="1:57" s="23" customFormat="1" ht="14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3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</row>
    <row r="1190" spans="1:57" s="23" customFormat="1" ht="14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3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</row>
    <row r="1191" spans="1:57" s="23" customFormat="1" ht="14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3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</row>
    <row r="1192" spans="1:57" s="23" customFormat="1" ht="14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3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</row>
    <row r="1193" spans="1:57" s="23" customFormat="1" ht="14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3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</row>
    <row r="1194" spans="1:57" s="23" customFormat="1" ht="14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3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</row>
    <row r="1195" spans="1:57" s="23" customFormat="1" ht="14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3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</row>
    <row r="1196" spans="1:57" s="23" customFormat="1" ht="14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3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</row>
    <row r="1197" spans="1:57" s="23" customFormat="1" ht="14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3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</row>
    <row r="1198" spans="1:57" s="23" customFormat="1" ht="14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3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</row>
    <row r="1199" spans="1:57" s="23" customFormat="1" ht="14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3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</row>
    <row r="1200" spans="1:57" s="23" customFormat="1" ht="14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3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</row>
    <row r="1201" spans="1:57" s="23" customFormat="1" ht="14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3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</row>
    <row r="1202" spans="1:57" s="23" customFormat="1" ht="14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3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</row>
    <row r="1203" spans="1:57" s="23" customFormat="1" ht="14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3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</row>
    <row r="1204" spans="1:57" s="23" customFormat="1" ht="14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3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</row>
    <row r="1205" spans="1:57" s="23" customFormat="1" ht="14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3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</row>
    <row r="1206" spans="1:57" s="23" customFormat="1" ht="14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3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</row>
    <row r="1207" spans="1:57" s="23" customFormat="1" ht="14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3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</row>
    <row r="1208" spans="1:57" s="23" customFormat="1" ht="14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3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</row>
    <row r="1209" spans="1:57" s="23" customFormat="1" ht="14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3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</row>
    <row r="1210" spans="1:57" s="23" customFormat="1" ht="14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3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</row>
    <row r="1211" spans="1:57" s="23" customFormat="1" ht="14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3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</row>
    <row r="1212" spans="1:57" s="23" customFormat="1" ht="14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3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</row>
    <row r="1213" spans="1:57" s="23" customFormat="1" ht="14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3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</row>
    <row r="1214" spans="1:57" s="23" customFormat="1" ht="14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3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</row>
    <row r="1215" spans="1:57" s="23" customFormat="1" ht="14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3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</row>
    <row r="1216" spans="1:57" s="23" customFormat="1" ht="14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3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</row>
    <row r="1217" spans="1:57" s="23" customFormat="1" ht="14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3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</row>
    <row r="1218" spans="1:57" s="23" customFormat="1" ht="14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3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</row>
    <row r="1219" spans="1:57" s="23" customFormat="1" ht="14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3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</row>
    <row r="1220" spans="1:57" s="23" customFormat="1" ht="14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3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</row>
    <row r="1221" spans="1:57" s="23" customFormat="1" ht="14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3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</row>
    <row r="1222" spans="1:57" s="23" customFormat="1" ht="14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3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</row>
    <row r="1223" spans="1:57" s="23" customFormat="1" ht="14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3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</row>
    <row r="1224" spans="1:57" s="23" customFormat="1" ht="14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3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</row>
    <row r="1225" spans="1:57" s="23" customFormat="1" ht="14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3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</row>
    <row r="1226" spans="1:57" s="23" customFormat="1" ht="14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3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</row>
    <row r="1227" spans="1:57" s="23" customFormat="1" ht="14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3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</row>
    <row r="1228" spans="1:57" s="23" customFormat="1" ht="14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3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</row>
    <row r="1229" spans="1:57" s="23" customFormat="1" ht="14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3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</row>
    <row r="1230" spans="1:57" s="23" customFormat="1" ht="14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3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</row>
    <row r="1231" spans="1:57" s="23" customFormat="1" ht="14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3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</row>
    <row r="1232" spans="1:57" s="23" customFormat="1" ht="14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3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</row>
    <row r="1233" spans="1:57" s="23" customFormat="1" ht="14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3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</row>
    <row r="1234" spans="1:57" s="23" customFormat="1" ht="14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3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</row>
    <row r="1235" spans="1:57" s="23" customFormat="1" ht="14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3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</row>
    <row r="1236" spans="1:57" s="23" customFormat="1" ht="14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3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</row>
    <row r="1237" spans="1:57" s="23" customFormat="1" ht="14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3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</row>
    <row r="1238" spans="1:57" s="23" customFormat="1" ht="14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3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</row>
    <row r="1239" spans="1:57" s="23" customFormat="1" ht="14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3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</row>
    <row r="1240" spans="1:57" s="23" customFormat="1" ht="14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3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</row>
    <row r="1241" spans="1:57" s="23" customFormat="1" ht="14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3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</row>
    <row r="1242" spans="1:57" s="23" customFormat="1" ht="14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3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</row>
    <row r="1243" spans="1:57" s="23" customFormat="1" ht="14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3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</row>
    <row r="1244" spans="1:57" s="23" customFormat="1" ht="14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3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</row>
    <row r="1245" spans="1:57" s="23" customFormat="1" ht="14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3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</row>
    <row r="1246" spans="1:57" s="23" customFormat="1" ht="14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3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</row>
    <row r="1247" spans="1:57" s="23" customFormat="1" ht="14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3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</row>
    <row r="1248" spans="1:57" s="23" customFormat="1" ht="14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3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</row>
    <row r="1249" spans="1:57" s="23" customFormat="1" ht="14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3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</row>
    <row r="1250" spans="1:57" s="23" customFormat="1" ht="14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3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</row>
    <row r="1251" spans="1:57" s="23" customFormat="1" ht="14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3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</row>
    <row r="1252" spans="1:57" s="23" customFormat="1" ht="14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3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</row>
    <row r="1253" spans="1:57" s="23" customFormat="1" ht="14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3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</row>
    <row r="1254" spans="1:57" s="23" customFormat="1" ht="14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3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</row>
    <row r="1255" spans="1:57" s="23" customFormat="1" ht="14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3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</row>
    <row r="1256" spans="1:57" s="23" customFormat="1" ht="14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3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</row>
    <row r="1257" spans="1:57" s="23" customFormat="1" ht="14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3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</row>
    <row r="1258" spans="1:57" s="23" customFormat="1" ht="14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3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</row>
    <row r="1259" spans="1:57" s="23" customFormat="1" ht="14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3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</row>
    <row r="1260" spans="1:57" s="23" customFormat="1" ht="14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3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</row>
    <row r="1261" spans="1:57" s="23" customFormat="1" ht="14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3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</row>
    <row r="1262" spans="1:57" s="23" customFormat="1" ht="14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3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</row>
    <row r="1263" spans="1:57" s="23" customFormat="1" ht="14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3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</row>
    <row r="1264" spans="1:57" s="23" customFormat="1" ht="14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3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</row>
    <row r="1265" spans="1:57" s="23" customFormat="1" ht="14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3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</row>
    <row r="1266" spans="1:57" s="23" customFormat="1" ht="14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3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</row>
    <row r="1267" spans="1:57" s="23" customFormat="1" ht="14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3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</row>
    <row r="1268" spans="1:57" s="23" customFormat="1" ht="14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3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</row>
    <row r="1269" spans="1:57" s="23" customFormat="1" ht="14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3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</row>
    <row r="1270" spans="1:57" s="23" customFormat="1" ht="14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3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</row>
    <row r="1271" spans="1:57" s="23" customFormat="1" ht="14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3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</row>
    <row r="1272" spans="1:57" s="23" customFormat="1" ht="14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3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</row>
    <row r="1273" spans="1:57" s="23" customFormat="1" ht="14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3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</row>
    <row r="1274" spans="1:57" s="23" customFormat="1" ht="14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3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</row>
    <row r="1275" spans="1:57" s="23" customFormat="1" ht="14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3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</row>
    <row r="1276" spans="1:57" s="23" customFormat="1" ht="14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3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</row>
    <row r="1277" spans="1:57" s="23" customFormat="1" ht="14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3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</row>
    <row r="1278" spans="1:57" s="23" customFormat="1" ht="14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3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</row>
    <row r="1279" spans="1:57" s="23" customFormat="1" ht="14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3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</row>
    <row r="1280" spans="1:57" s="23" customFormat="1" ht="14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3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</row>
    <row r="1281" spans="1:57" s="23" customFormat="1" ht="14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3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</row>
    <row r="1282" spans="1:57" s="23" customFormat="1" ht="14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3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</row>
    <row r="1283" spans="1:57" s="23" customFormat="1" ht="14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3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</row>
    <row r="1284" spans="1:57" s="23" customFormat="1" ht="14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3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</row>
    <row r="1285" spans="1:57" s="23" customFormat="1" ht="14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3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</row>
    <row r="1286" spans="1:57" s="23" customFormat="1" ht="14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3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</row>
    <row r="1287" spans="1:57" s="23" customFormat="1" ht="14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3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</row>
    <row r="1288" spans="1:57" s="23" customFormat="1" ht="14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3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</row>
    <row r="1289" spans="1:57" s="23" customFormat="1" ht="14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3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</row>
    <row r="1290" spans="1:57" s="23" customFormat="1" ht="14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3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</row>
    <row r="1291" spans="1:57" s="23" customFormat="1" ht="14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3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</row>
    <row r="1292" spans="1:57" s="23" customFormat="1" ht="14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3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</row>
    <row r="1293" spans="1:57" s="23" customFormat="1" ht="14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3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</row>
    <row r="1294" spans="1:57" s="23" customFormat="1" ht="14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3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</row>
    <row r="1295" spans="1:57" s="23" customFormat="1" ht="14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3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</row>
    <row r="1296" spans="1:57" s="23" customFormat="1" ht="14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3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</row>
    <row r="1297" spans="1:57" s="23" customFormat="1" ht="14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3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</row>
    <row r="1298" spans="1:57" s="23" customFormat="1" ht="14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3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</row>
    <row r="1299" spans="1:57" s="23" customFormat="1" ht="14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3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</row>
    <row r="1300" spans="1:57" s="23" customFormat="1" ht="14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3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</row>
    <row r="1301" spans="1:57" s="23" customFormat="1" ht="14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3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</row>
    <row r="1302" spans="1:57" s="23" customFormat="1" ht="14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3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</row>
    <row r="1303" spans="1:57" s="23" customFormat="1" ht="14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3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</row>
    <row r="1304" spans="1:57" s="23" customFormat="1" ht="14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3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</row>
    <row r="1305" spans="1:57" s="23" customFormat="1" ht="14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3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</row>
    <row r="1306" spans="1:57" s="23" customFormat="1" ht="14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3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</row>
    <row r="1307" spans="1:57" s="23" customFormat="1" ht="14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3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</row>
    <row r="1308" spans="1:57" s="23" customFormat="1" ht="14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3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</row>
    <row r="1309" spans="1:57" s="23" customFormat="1" ht="14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3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</row>
    <row r="1310" spans="1:57" s="23" customFormat="1" ht="14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3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</row>
    <row r="1311" spans="1:57" s="23" customFormat="1" ht="14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3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</row>
    <row r="1312" spans="1:57" s="23" customFormat="1" ht="14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3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</row>
    <row r="1313" spans="1:57" s="23" customFormat="1" ht="14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3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</row>
    <row r="1314" spans="1:57" s="23" customFormat="1" ht="14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3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</row>
    <row r="1315" spans="1:57" s="23" customFormat="1" ht="14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3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</row>
    <row r="1316" spans="1:57" s="23" customFormat="1" ht="14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3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</row>
    <row r="1317" spans="1:57" s="23" customFormat="1" ht="14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3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</row>
    <row r="1318" spans="1:57" s="23" customFormat="1" ht="14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3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</row>
    <row r="1319" spans="1:57" s="23" customFormat="1" ht="14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3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</row>
    <row r="1320" spans="1:57" s="23" customFormat="1" ht="14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3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</row>
    <row r="1321" spans="1:57" s="23" customFormat="1" ht="14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3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</row>
    <row r="1322" spans="1:57" s="23" customFormat="1" ht="14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3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</row>
    <row r="1323" spans="1:57" s="23" customFormat="1" ht="14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3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</row>
    <row r="1324" spans="1:57" s="23" customFormat="1" ht="14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3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</row>
    <row r="1325" spans="1:57" s="23" customFormat="1" ht="14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3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</row>
    <row r="1326" spans="1:57" s="23" customFormat="1" ht="14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3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</row>
    <row r="1327" spans="1:57" s="23" customFormat="1" ht="14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3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</row>
    <row r="1328" spans="1:57" s="23" customFormat="1" ht="14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3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</row>
    <row r="1329" spans="1:57" s="23" customFormat="1" ht="14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3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</row>
    <row r="1330" spans="1:57" s="23" customFormat="1" ht="14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3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</row>
    <row r="1331" spans="1:57" s="23" customFormat="1" ht="14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3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</row>
    <row r="1332" spans="1:57" s="23" customFormat="1" ht="14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3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</row>
    <row r="1333" spans="1:57" s="23" customFormat="1" ht="14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3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</row>
    <row r="1334" spans="1:57" s="23" customFormat="1" ht="14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3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</row>
    <row r="1335" spans="1:57" s="23" customFormat="1" ht="14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3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</row>
    <row r="1336" spans="1:57" s="23" customFormat="1" ht="14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3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</row>
    <row r="1337" spans="1:57" s="23" customFormat="1" ht="14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3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</row>
    <row r="1338" spans="1:57" s="23" customFormat="1" ht="14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3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</row>
    <row r="1339" spans="1:57" s="23" customFormat="1" ht="14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3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</row>
    <row r="1340" spans="1:57" s="23" customFormat="1" ht="14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3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</row>
    <row r="1341" spans="1:57" s="23" customFormat="1" ht="14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3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</row>
    <row r="1342" spans="1:57" s="23" customFormat="1" ht="14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3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</row>
    <row r="1343" spans="1:57" s="23" customFormat="1" ht="14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3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</row>
    <row r="1344" spans="1:57" s="23" customFormat="1" ht="14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3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</row>
    <row r="1345" spans="1:57" s="23" customFormat="1" ht="14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3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</row>
    <row r="1346" spans="1:57" s="23" customFormat="1" ht="14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3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</row>
    <row r="1347" spans="1:57" s="23" customFormat="1" ht="14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3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</row>
    <row r="1348" spans="1:57" s="23" customFormat="1" ht="14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3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</row>
    <row r="1349" spans="1:57" s="23" customFormat="1" ht="14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3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</row>
    <row r="1350" spans="1:57" s="23" customFormat="1" ht="14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3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</row>
    <row r="1351" spans="1:57" s="23" customFormat="1" ht="14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3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</row>
    <row r="1352" spans="1:57" s="23" customFormat="1" ht="14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3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</row>
    <row r="1353" spans="1:57" s="23" customFormat="1" ht="14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3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</row>
    <row r="1354" spans="1:57" s="23" customFormat="1" ht="14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3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</row>
    <row r="1355" spans="1:57" s="23" customFormat="1" ht="14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3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</row>
    <row r="1356" spans="1:57" s="23" customFormat="1" ht="14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3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</row>
    <row r="1357" spans="1:57" s="23" customFormat="1" ht="14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3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</row>
    <row r="1358" spans="1:57" s="23" customFormat="1" ht="14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3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</row>
    <row r="1359" spans="1:57" s="23" customFormat="1" ht="14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3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</row>
    <row r="1360" spans="1:57" s="23" customFormat="1" ht="14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3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</row>
    <row r="1361" spans="1:57" s="23" customFormat="1" ht="14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3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</row>
    <row r="1362" spans="1:57" s="23" customFormat="1" ht="14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3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</row>
    <row r="1363" spans="1:57" s="23" customFormat="1" ht="14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3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</row>
    <row r="1364" spans="1:57" s="23" customFormat="1" ht="14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3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</row>
    <row r="1365" spans="1:57" s="23" customFormat="1" ht="14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3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</row>
    <row r="1366" spans="1:57" s="23" customFormat="1" ht="14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3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</row>
    <row r="1367" spans="1:57" s="23" customFormat="1" ht="14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3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</row>
    <row r="1368" spans="1:57" s="23" customFormat="1" ht="14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3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</row>
    <row r="1369" spans="1:57" s="23" customFormat="1" ht="14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3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</row>
    <row r="1370" spans="1:57" s="23" customFormat="1" ht="14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3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</row>
    <row r="1371" spans="1:57" s="23" customFormat="1" ht="14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3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</row>
    <row r="1372" spans="1:57" s="23" customFormat="1" ht="14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3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</row>
    <row r="1373" spans="1:57" s="23" customFormat="1" ht="14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3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</row>
    <row r="1374" spans="1:57" s="23" customFormat="1" ht="14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3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</row>
    <row r="1375" spans="1:57" s="23" customFormat="1" ht="14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3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</row>
    <row r="1376" spans="1:57" s="23" customFormat="1" ht="14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3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</row>
    <row r="1377" spans="1:57" s="23" customFormat="1" ht="14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3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</row>
    <row r="1378" spans="1:57" s="23" customFormat="1" ht="14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3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</row>
    <row r="1379" spans="1:57" s="23" customFormat="1" ht="14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3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</row>
    <row r="1380" spans="1:57" s="23" customFormat="1" ht="14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3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</row>
    <row r="1381" spans="1:57" s="23" customFormat="1" ht="14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3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</row>
    <row r="1382" spans="1:57" s="23" customFormat="1" ht="14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3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</row>
    <row r="1383" spans="1:57" s="23" customFormat="1" ht="14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3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</row>
    <row r="1384" spans="1:57" s="23" customFormat="1" ht="14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3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</row>
    <row r="1385" spans="1:57" s="23" customFormat="1" ht="14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3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</row>
    <row r="1386" spans="1:57" s="23" customFormat="1" ht="14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3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</row>
    <row r="1387" spans="1:57" s="23" customFormat="1" ht="14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3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</row>
    <row r="1388" spans="1:57" s="23" customFormat="1" ht="14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3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</row>
    <row r="1389" spans="1:57" s="23" customFormat="1" ht="14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3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</row>
    <row r="1390" spans="1:57" s="23" customFormat="1" ht="14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3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</row>
    <row r="1391" spans="1:57" s="23" customFormat="1" ht="14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3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</row>
    <row r="1392" spans="1:57" s="23" customFormat="1" ht="14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3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</row>
    <row r="1393" spans="1:57" s="23" customFormat="1" ht="14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3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</row>
    <row r="1394" spans="1:57" s="23" customFormat="1" ht="14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3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</row>
    <row r="1395" spans="1:57" s="23" customFormat="1" ht="14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3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</row>
    <row r="1396" spans="1:57" s="23" customFormat="1" ht="14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3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</row>
    <row r="1397" spans="1:57" s="23" customFormat="1" ht="14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3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</row>
    <row r="1398" spans="1:57" s="23" customFormat="1" ht="14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3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</row>
    <row r="1399" spans="1:57" s="23" customFormat="1" ht="14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3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</row>
    <row r="1400" spans="1:57" s="23" customFormat="1" ht="14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3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</row>
    <row r="1401" spans="1:57" s="23" customFormat="1" ht="14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3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</row>
    <row r="1402" spans="1:57" s="23" customFormat="1" ht="14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3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</row>
    <row r="1403" spans="1:57" s="23" customFormat="1" ht="14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3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</row>
    <row r="1404" spans="1:57" s="23" customFormat="1" ht="14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3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</row>
    <row r="1405" spans="1:57" s="23" customFormat="1" ht="14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3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</row>
    <row r="1406" spans="1:57" s="23" customFormat="1" ht="14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3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</row>
    <row r="1407" spans="1:57" s="23" customFormat="1" ht="14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3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</row>
    <row r="1408" spans="1:57" s="23" customFormat="1" ht="14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3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</row>
    <row r="1409" spans="1:57" s="23" customFormat="1" ht="14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3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</row>
    <row r="1410" spans="1:57" s="23" customFormat="1" ht="14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3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</row>
    <row r="1411" spans="1:57" s="23" customFormat="1" ht="14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3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</row>
    <row r="1412" spans="1:57" s="23" customFormat="1" ht="14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3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</row>
    <row r="1413" spans="1:57" s="23" customFormat="1" ht="14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3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</row>
    <row r="1414" spans="1:57" s="23" customFormat="1" ht="14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3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</row>
    <row r="1415" spans="1:57" s="23" customFormat="1" ht="14.2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3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</row>
    <row r="1416" spans="1:57" s="23" customFormat="1" ht="14.2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3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</row>
    <row r="1417" spans="1:57" s="23" customFormat="1" ht="14.2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3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</row>
    <row r="1418" spans="1:57" s="23" customFormat="1" ht="14.2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3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</row>
    <row r="1419" spans="1:57" s="23" customFormat="1" ht="14.2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3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</row>
    <row r="1420" spans="1:57" s="23" customFormat="1" ht="14.2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3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</row>
    <row r="1421" spans="1:57" s="23" customFormat="1" ht="14.2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3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</row>
    <row r="1422" spans="1:57" s="23" customFormat="1" ht="14.2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3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</row>
  </sheetData>
  <sheetProtection password="9DDB" sheet="1"/>
  <mergeCells count="41">
    <mergeCell ref="N2:P2"/>
    <mergeCell ref="B19:C19"/>
    <mergeCell ref="B10:C10"/>
    <mergeCell ref="J1:L1"/>
    <mergeCell ref="B5:C5"/>
    <mergeCell ref="K2:M2"/>
    <mergeCell ref="E2:J2"/>
    <mergeCell ref="D2:D3"/>
    <mergeCell ref="B15:C15"/>
    <mergeCell ref="B18:C18"/>
    <mergeCell ref="A36:C37"/>
    <mergeCell ref="A4:C4"/>
    <mergeCell ref="B7:B9"/>
    <mergeCell ref="A5:A9"/>
    <mergeCell ref="A10:A11"/>
    <mergeCell ref="B6:C6"/>
    <mergeCell ref="A13:A15"/>
    <mergeCell ref="A12:C12"/>
    <mergeCell ref="B14:C14"/>
    <mergeCell ref="A25:A35"/>
    <mergeCell ref="A2:C3"/>
    <mergeCell ref="B20:C20"/>
    <mergeCell ref="B31:C31"/>
    <mergeCell ref="B34:C34"/>
    <mergeCell ref="A24:C24"/>
    <mergeCell ref="B11:C11"/>
    <mergeCell ref="A16:A23"/>
    <mergeCell ref="B30:C30"/>
    <mergeCell ref="B16:C16"/>
    <mergeCell ref="B21:C21"/>
    <mergeCell ref="B35:C35"/>
    <mergeCell ref="B28:B29"/>
    <mergeCell ref="B22:C22"/>
    <mergeCell ref="B23:C23"/>
    <mergeCell ref="B33:C33"/>
    <mergeCell ref="T10:T11"/>
    <mergeCell ref="T28:T29"/>
    <mergeCell ref="B32:C32"/>
    <mergeCell ref="B25:B27"/>
    <mergeCell ref="B13:C13"/>
    <mergeCell ref="B17:C17"/>
  </mergeCells>
  <dataValidations count="18">
    <dataValidation type="whole" operator="greaterThanOrEqual" allowBlank="1" showErrorMessage="1" promptTitle="Nhập số liệu!" prompt="Chỉ nhập giá trị là số nguyên." errorTitle="Lỗi nhập liệu!" error="Hãy kiểm tra: Số GV phải là số nguyên dương.&#10;Hãy nhập lại!" sqref="E37:M37 E16:M23">
      <formula1>0</formula1>
    </dataValidation>
    <dataValidation type="whole" operator="lessThanOrEqual" allowBlank="1" showInputMessage="1" showErrorMessage="1" sqref="N38">
      <formula1>$D38</formula1>
    </dataValidation>
    <dataValidation type="whole" operator="greaterThanOrEqual" allowBlank="1" showErrorMessage="1" promptTitle="Nhập số liệu!" prompt="Chỉ nhập giá trị là số nguyên." errorTitle="Lỗi nhập liệu!" error="Hãy kiểm tra: Số nhân viên phải là số nguyên dương.&#10;Hãy nhập lại!" sqref="E25:M35">
      <formula1>0</formula1>
    </dataValidation>
    <dataValidation type="list" allowBlank="1" showInputMessage="1" showErrorMessage="1" sqref="M1:P1">
      <formula1>#REF!</formula1>
    </dataValidation>
    <dataValidation type="whole" allowBlank="1" showErrorMessage="1" promptTitle="Nhập số liệu!" prompt="Chỉ nhập giá trị là số nguyên." errorTitle="Lỗi nhập liệu!" error="Hãy kiểm tra: Số hiệu trưởng không thể lớn hơn 1.&#10;Hãy nhập lại." sqref="E5:J5">
      <formula1>0</formula1>
      <formula2>1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10:M10">
      <formula1>0</formula1>
      <formula2>3</formula2>
    </dataValidation>
    <dataValidation type="whole" allowBlank="1" showErrorMessage="1" promptTitle="Nhập số liệu!" prompt="Chỉ nhập giá trị là số nguyên." errorTitle="Lỗi nhập liệu!" error="Hãy kiểm tra: Số TPT đội không thể lớn hơn 1.&#10;Hãy nhập lại." sqref="E11:M11">
      <formula1>0</formula1>
      <formula2>1</formula2>
    </dataValidation>
    <dataValidation type="whole" operator="lessThanOrEqual" showInputMessage="1" showErrorMessage="1" errorTitle="Lối nhập liệu:" error="Hãy kiểm tra:&#10;- Số nữ phải là số nguyên dương.&#10;- Số nữ không thể lớn hơn tổng số.&#10;Hãy nhập lại!" sqref="N25:N37 N13:N23 N5 N7:N11">
      <formula1>$D25</formula1>
    </dataValidation>
    <dataValidation type="whole" operator="lessThanOrEqual" showInputMessage="1" showErrorMessage="1" errorTitle="Lỗi nhập liệu:" error="Hãy kiểm tra:&#10;- Số dân tộc phải là số nguyên dương.&#10;- Số dân tộc không thể lớn hơn tổng số.&#10;Hãy nhập lại!" sqref="O25:O37 O13:O23 O5 O7:O11">
      <formula1>D25</formula1>
    </dataValidation>
    <dataValidation type="whole" operator="lessThanOrEqual" showInputMessage="1" showErrorMessage="1" error="Hãy kiểm tra:&#10;- Số nữ dân tộc phải là số nguyên dương.&#10;- Số nữ dân tộc không thể lớn hơn số nữ hoặc số dân tộc.&#10;Hãy nhập lại!" sqref="P25:P37 P13:P23 P5 P7:P11">
      <formula1>MIN(N25:O25)</formula1>
    </dataValidation>
    <dataValidation type="whole" operator="lessThanOrEqual" showErrorMessage="1" promptTitle="Nhập số liệu!" prompt="Chỉ nhập giá trị là số nguyên." errorTitle="Lỗi nhập liệu!" error="Hãy kiểm tra: Số hiệu trưởng không thể lớn hơn 1.&#10;Hãy nhập lại." sqref="K5:M5">
      <formula1>$D5</formula1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6:P6">
      <formula1>0</formula1>
      <formula2>5</formula2>
    </dataValidation>
    <dataValidation type="whole" allowBlank="1" showErrorMessage="1" promptTitle="Nhập số liệu!" prompt="Chỉ nhập giá trị là số nguyên." errorTitle="Lỗi nhập liệu!" error="Hãy kiểm tra: Số GV phải là số nguyên dương.&#10;Hãy nhập lại!" sqref="E15:M15">
      <formula1>0</formula1>
      <formula2>MIN(E13,E14)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9:M9">
      <formula1>0</formula1>
      <formula2>MIN(E7,E8)</formula2>
    </dataValidation>
    <dataValidation type="whole" operator="lessThanOrEqual" allowBlank="1" showErrorMessage="1" promptTitle="Nhập số liệu!" prompt="Chỉ nhập giá trị là số nguyên." errorTitle="Lỗi nhập liệu!" error="Hãy kiểm tra: Số GV nữ phải nhỏ hơn hoặc bằng tổng số.&#10;Hãy nhập lại!" sqref="E13:M13">
      <formula1>E12</formula1>
    </dataValidation>
    <dataValidation type="whole" operator="lessThanOrEqual" allowBlank="1" showErrorMessage="1" promptTitle="Nhập số liệu!" prompt="Chỉ nhập giá trị là số nguyên." errorTitle="Lỗi nhập liệu!" error="Hãy kiểm tra: Số GV dân tộc phải  nhỏ hơn tổng số.&#10;Hãy nhập lại!" sqref="E14:M14">
      <formula1>E12</formula1>
    </dataValidation>
    <dataValidation type="whole" operator="lessThanOrEqual" allowBlank="1" showErrorMessage="1" promptTitle="Nhập số liệu!" prompt="Chỉ nhập giá trị là số nguyên." errorTitle="Lỗi nhập liệu!" error="Hãy kiểm tra: Phải nhỏ hơn hoặc bằng số PHT." sqref="E7:M7">
      <formula1>E6</formula1>
    </dataValidation>
    <dataValidation type="whole" operator="lessThanOrEqual" allowBlank="1" showErrorMessage="1" promptTitle="Nhập số liệu!" prompt="Chỉ nhập giá trị là số nguyên." errorTitle="Lỗi nhập liệu!" error="Hãy kiểm tra: Phải nhỏ hơn hoặc bằng số PHT." sqref="E8:M8">
      <formula1>E6</formula1>
    </dataValidation>
  </dataValidations>
  <printOptions horizontalCentered="1"/>
  <pageMargins left="0.15748031496063" right="0.15748031496063" top="0.46" bottom="0.21" header="0.17" footer="0.16"/>
  <pageSetup horizontalDpi="600" verticalDpi="600" orientation="landscape" paperSize="9" r:id="rId1"/>
  <rowBreaks count="1" manualBreakCount="1">
    <brk id="37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5"/>
  <sheetViews>
    <sheetView showGridLines="0" showZeros="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9.125" defaultRowHeight="14.25"/>
  <cols>
    <col min="1" max="1" width="3.25390625" style="23" customWidth="1"/>
    <col min="2" max="2" width="17.50390625" style="23" customWidth="1"/>
    <col min="3" max="4" width="7.375" style="23" customWidth="1"/>
    <col min="5" max="5" width="4.125" style="23" customWidth="1"/>
    <col min="6" max="6" width="7.125" style="23" customWidth="1"/>
    <col min="7" max="7" width="4.125" style="23" customWidth="1"/>
    <col min="8" max="8" width="7.125" style="23" customWidth="1"/>
    <col min="9" max="9" width="4.125" style="23" customWidth="1"/>
    <col min="10" max="10" width="7.125" style="23" customWidth="1"/>
    <col min="11" max="11" width="4.125" style="23" customWidth="1"/>
    <col min="12" max="12" width="7.125" style="23" customWidth="1"/>
    <col min="13" max="15" width="4.625" style="23" customWidth="1"/>
    <col min="16" max="16" width="4.125" style="23" customWidth="1"/>
    <col min="17" max="17" width="5.625" style="23" customWidth="1"/>
    <col min="18" max="18" width="4.125" style="23" customWidth="1"/>
    <col min="19" max="19" width="5.625" style="23" customWidth="1"/>
    <col min="20" max="20" width="4.125" style="23" customWidth="1"/>
    <col min="21" max="21" width="5.625" style="23" customWidth="1"/>
    <col min="22" max="22" width="4.125" style="23" customWidth="1"/>
    <col min="23" max="23" width="5.625" style="23" customWidth="1"/>
    <col min="24" max="24" width="4.125" style="23" customWidth="1"/>
    <col min="25" max="25" width="5.625" style="23" customWidth="1"/>
    <col min="26" max="26" width="4.125" style="23" customWidth="1"/>
    <col min="27" max="27" width="5.625" style="23" customWidth="1"/>
    <col min="28" max="28" width="6.25390625" style="23" customWidth="1"/>
    <col min="29" max="34" width="5.50390625" style="0" customWidth="1"/>
    <col min="35" max="35" width="5.50390625" style="22" customWidth="1"/>
    <col min="36" max="49" width="5.50390625" style="23" customWidth="1"/>
    <col min="50" max="16384" width="9.125" style="23" customWidth="1"/>
  </cols>
  <sheetData>
    <row r="1" spans="1:48" ht="18.75" customHeight="1">
      <c r="A1" s="115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306">
        <f>IF(COUNT(AB5:AW35)=651,"","Còn lỗi. Kiểm tra lại!")</f>
      </c>
      <c r="M1" s="306"/>
      <c r="N1" s="306"/>
      <c r="O1" s="306"/>
      <c r="P1" s="30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9" ht="17.25" customHeight="1">
      <c r="A2" s="297" t="s">
        <v>27</v>
      </c>
      <c r="B2" s="297" t="s">
        <v>28</v>
      </c>
      <c r="C2" s="297" t="s">
        <v>150</v>
      </c>
      <c r="D2" s="297" t="s">
        <v>257</v>
      </c>
      <c r="E2" s="305" t="s">
        <v>115</v>
      </c>
      <c r="F2" s="305"/>
      <c r="G2" s="305"/>
      <c r="H2" s="305"/>
      <c r="I2" s="305"/>
      <c r="J2" s="305"/>
      <c r="K2" s="305"/>
      <c r="L2" s="305"/>
      <c r="M2" s="297" t="s">
        <v>240</v>
      </c>
      <c r="N2" s="297"/>
      <c r="O2" s="297"/>
      <c r="P2" s="298" t="s">
        <v>232</v>
      </c>
      <c r="Q2" s="298"/>
      <c r="R2" s="298"/>
      <c r="S2" s="298"/>
      <c r="T2" s="298"/>
      <c r="U2" s="298"/>
      <c r="V2" s="298"/>
      <c r="W2" s="298"/>
      <c r="X2" s="298" t="s">
        <v>273</v>
      </c>
      <c r="Y2" s="298"/>
      <c r="Z2" s="298"/>
      <c r="AA2" s="298"/>
      <c r="AB2" s="299" t="s">
        <v>252</v>
      </c>
      <c r="AC2" s="295" t="s">
        <v>242</v>
      </c>
      <c r="AD2" s="295" t="s">
        <v>115</v>
      </c>
      <c r="AE2" s="295"/>
      <c r="AF2" s="295"/>
      <c r="AG2" s="295"/>
      <c r="AH2" s="295"/>
      <c r="AI2" s="295"/>
      <c r="AJ2" s="307" t="s">
        <v>240</v>
      </c>
      <c r="AK2" s="296" t="s">
        <v>232</v>
      </c>
      <c r="AL2" s="296"/>
      <c r="AM2" s="296"/>
      <c r="AN2" s="296"/>
      <c r="AO2" s="296"/>
      <c r="AP2" s="296"/>
      <c r="AQ2" s="296"/>
      <c r="AR2" s="296"/>
      <c r="AS2" s="296" t="s">
        <v>273</v>
      </c>
      <c r="AT2" s="296"/>
      <c r="AU2" s="296"/>
      <c r="AV2" s="296"/>
      <c r="AW2" s="302"/>
    </row>
    <row r="3" spans="1:49" ht="27.75" customHeight="1">
      <c r="A3" s="297"/>
      <c r="B3" s="297"/>
      <c r="C3" s="297"/>
      <c r="D3" s="297"/>
      <c r="E3" s="305" t="s">
        <v>200</v>
      </c>
      <c r="F3" s="305"/>
      <c r="G3" s="305" t="s">
        <v>199</v>
      </c>
      <c r="H3" s="305"/>
      <c r="I3" s="297" t="s">
        <v>201</v>
      </c>
      <c r="J3" s="297"/>
      <c r="K3" s="297" t="s">
        <v>69</v>
      </c>
      <c r="L3" s="297"/>
      <c r="M3" s="297"/>
      <c r="N3" s="297"/>
      <c r="O3" s="297"/>
      <c r="P3" s="297" t="s">
        <v>128</v>
      </c>
      <c r="Q3" s="297"/>
      <c r="R3" s="297" t="s">
        <v>129</v>
      </c>
      <c r="S3" s="297"/>
      <c r="T3" s="297" t="s">
        <v>130</v>
      </c>
      <c r="U3" s="297"/>
      <c r="V3" s="297" t="s">
        <v>122</v>
      </c>
      <c r="W3" s="297"/>
      <c r="X3" s="297" t="s">
        <v>274</v>
      </c>
      <c r="Y3" s="297"/>
      <c r="Z3" s="297" t="s">
        <v>275</v>
      </c>
      <c r="AA3" s="297"/>
      <c r="AB3" s="300"/>
      <c r="AC3" s="295"/>
      <c r="AD3" s="295" t="s">
        <v>200</v>
      </c>
      <c r="AE3" s="295"/>
      <c r="AF3" s="295" t="s">
        <v>199</v>
      </c>
      <c r="AG3" s="295"/>
      <c r="AH3" s="295" t="s">
        <v>201</v>
      </c>
      <c r="AI3" s="295"/>
      <c r="AJ3" s="307"/>
      <c r="AK3" s="295" t="s">
        <v>128</v>
      </c>
      <c r="AL3" s="295"/>
      <c r="AM3" s="295" t="s">
        <v>129</v>
      </c>
      <c r="AN3" s="295"/>
      <c r="AO3" s="295" t="s">
        <v>130</v>
      </c>
      <c r="AP3" s="295"/>
      <c r="AQ3" s="295" t="s">
        <v>122</v>
      </c>
      <c r="AR3" s="295"/>
      <c r="AS3" s="295" t="s">
        <v>274</v>
      </c>
      <c r="AT3" s="295"/>
      <c r="AU3" s="295" t="s">
        <v>275</v>
      </c>
      <c r="AV3" s="295"/>
      <c r="AW3" s="303"/>
    </row>
    <row r="4" spans="1:49" ht="80.25" customHeight="1">
      <c r="A4" s="297"/>
      <c r="B4" s="297"/>
      <c r="C4" s="297"/>
      <c r="D4" s="297"/>
      <c r="E4" s="114" t="s">
        <v>10</v>
      </c>
      <c r="F4" s="114" t="s">
        <v>205</v>
      </c>
      <c r="G4" s="114" t="s">
        <v>10</v>
      </c>
      <c r="H4" s="114" t="s">
        <v>205</v>
      </c>
      <c r="I4" s="114" t="s">
        <v>10</v>
      </c>
      <c r="J4" s="114" t="s">
        <v>205</v>
      </c>
      <c r="K4" s="114" t="s">
        <v>10</v>
      </c>
      <c r="L4" s="114" t="s">
        <v>205</v>
      </c>
      <c r="M4" s="113" t="s">
        <v>241</v>
      </c>
      <c r="N4" s="113" t="s">
        <v>238</v>
      </c>
      <c r="O4" s="113" t="s">
        <v>239</v>
      </c>
      <c r="P4" s="114" t="s">
        <v>6</v>
      </c>
      <c r="Q4" s="114" t="s">
        <v>205</v>
      </c>
      <c r="R4" s="114" t="s">
        <v>6</v>
      </c>
      <c r="S4" s="114" t="s">
        <v>205</v>
      </c>
      <c r="T4" s="114" t="s">
        <v>6</v>
      </c>
      <c r="U4" s="114" t="s">
        <v>205</v>
      </c>
      <c r="V4" s="114" t="s">
        <v>6</v>
      </c>
      <c r="W4" s="114" t="s">
        <v>205</v>
      </c>
      <c r="X4" s="114" t="s">
        <v>6</v>
      </c>
      <c r="Y4" s="114" t="s">
        <v>205</v>
      </c>
      <c r="Z4" s="114" t="s">
        <v>6</v>
      </c>
      <c r="AA4" s="114" t="s">
        <v>205</v>
      </c>
      <c r="AB4" s="301"/>
      <c r="AC4" s="295"/>
      <c r="AD4" s="164" t="s">
        <v>10</v>
      </c>
      <c r="AE4" s="164" t="s">
        <v>205</v>
      </c>
      <c r="AF4" s="164" t="s">
        <v>10</v>
      </c>
      <c r="AG4" s="164" t="s">
        <v>205</v>
      </c>
      <c r="AH4" s="164" t="s">
        <v>10</v>
      </c>
      <c r="AI4" s="164" t="s">
        <v>205</v>
      </c>
      <c r="AJ4" s="307"/>
      <c r="AK4" s="178" t="s">
        <v>6</v>
      </c>
      <c r="AL4" s="178" t="s">
        <v>205</v>
      </c>
      <c r="AM4" s="178" t="s">
        <v>6</v>
      </c>
      <c r="AN4" s="178" t="s">
        <v>205</v>
      </c>
      <c r="AO4" s="178" t="s">
        <v>6</v>
      </c>
      <c r="AP4" s="178" t="s">
        <v>205</v>
      </c>
      <c r="AQ4" s="178" t="s">
        <v>6</v>
      </c>
      <c r="AR4" s="178" t="s">
        <v>205</v>
      </c>
      <c r="AS4" s="178" t="s">
        <v>6</v>
      </c>
      <c r="AT4" s="178" t="s">
        <v>205</v>
      </c>
      <c r="AU4" s="178" t="s">
        <v>6</v>
      </c>
      <c r="AV4" s="178" t="s">
        <v>205</v>
      </c>
      <c r="AW4" s="304"/>
    </row>
    <row r="5" spans="1:49" ht="16.5" customHeight="1">
      <c r="A5" s="116"/>
      <c r="B5" s="81" t="s">
        <v>11</v>
      </c>
      <c r="C5" s="82">
        <f>SUM(C6:C35)</f>
        <v>5499</v>
      </c>
      <c r="D5" s="82">
        <f aca="true" t="shared" si="0" ref="D5:W5">SUM(D6:D35)</f>
        <v>3300</v>
      </c>
      <c r="E5" s="82">
        <f t="shared" si="0"/>
        <v>10</v>
      </c>
      <c r="F5" s="82">
        <f t="shared" si="0"/>
        <v>540</v>
      </c>
      <c r="G5" s="82">
        <f t="shared" si="0"/>
        <v>6</v>
      </c>
      <c r="H5" s="82">
        <f t="shared" si="0"/>
        <v>300</v>
      </c>
      <c r="I5" s="82">
        <f t="shared" si="0"/>
        <v>0</v>
      </c>
      <c r="J5" s="82">
        <f t="shared" si="0"/>
        <v>0</v>
      </c>
      <c r="K5" s="82">
        <f t="shared" si="0"/>
        <v>0</v>
      </c>
      <c r="L5" s="82">
        <f t="shared" si="0"/>
        <v>0</v>
      </c>
      <c r="M5" s="82">
        <f t="shared" si="0"/>
        <v>10</v>
      </c>
      <c r="N5" s="82">
        <f t="shared" si="0"/>
        <v>0</v>
      </c>
      <c r="O5" s="82">
        <f t="shared" si="0"/>
        <v>6</v>
      </c>
      <c r="P5" s="82">
        <f t="shared" si="0"/>
        <v>1</v>
      </c>
      <c r="Q5" s="82">
        <f t="shared" si="0"/>
        <v>10</v>
      </c>
      <c r="R5" s="82">
        <f t="shared" si="0"/>
        <v>1</v>
      </c>
      <c r="S5" s="82">
        <f t="shared" si="0"/>
        <v>10</v>
      </c>
      <c r="T5" s="82">
        <f t="shared" si="0"/>
        <v>2</v>
      </c>
      <c r="U5" s="82">
        <f t="shared" si="0"/>
        <v>25</v>
      </c>
      <c r="V5" s="82">
        <f t="shared" si="0"/>
        <v>2</v>
      </c>
      <c r="W5" s="82">
        <f t="shared" si="0"/>
        <v>25</v>
      </c>
      <c r="X5" s="82">
        <f>SUM(X6:X35)</f>
        <v>1</v>
      </c>
      <c r="Y5" s="82">
        <f>SUM(Y6:Y35)</f>
        <v>40</v>
      </c>
      <c r="Z5" s="82">
        <f>SUM(Z6:Z35)</f>
        <v>0</v>
      </c>
      <c r="AA5" s="82">
        <f>SUM(AA6:AA35)</f>
        <v>0</v>
      </c>
      <c r="AB5" s="166"/>
      <c r="AC5" s="167">
        <f>IF(D5&gt;C5,"Er",)</f>
        <v>0</v>
      </c>
      <c r="AD5" s="165">
        <f>IF(AND(E5&lt;&gt;0,F5=0),"Er",)</f>
        <v>0</v>
      </c>
      <c r="AE5" s="165">
        <f>IF(OR(AND(E5=0,F5&lt;&gt;0),F5&gt;C5),"Er",)</f>
        <v>0</v>
      </c>
      <c r="AF5" s="165">
        <f>IF(AND(G5&lt;&gt;0,H5=0),"Er",)</f>
        <v>0</v>
      </c>
      <c r="AG5" s="165">
        <f>IF(OR(AND(G5=0,H5&lt;&gt;0),H5&gt;C5),"Er",)</f>
        <v>0</v>
      </c>
      <c r="AH5" s="165">
        <f>IF(AND(I5&lt;&gt;0,J5=0),"Er",)</f>
        <v>0</v>
      </c>
      <c r="AI5" s="165">
        <f>IF(OR(AND(I5=0,J5&lt;&gt;0),J5&gt;C5),"Er",)</f>
        <v>0</v>
      </c>
      <c r="AJ5" s="165">
        <f>IF((M5+N5+O5-E5-G5-I5-K5)&gt;0,"Er",)</f>
        <v>0</v>
      </c>
      <c r="AK5" s="165">
        <f>IF(AND(P5&lt;&gt;0,Q5=0),"Er",)</f>
        <v>0</v>
      </c>
      <c r="AL5" s="165">
        <f>IF(OR(AND(P5=0,Q5&lt;&gt;0),Q5&gt;$C5),"Er",)</f>
        <v>0</v>
      </c>
      <c r="AM5" s="165">
        <f>IF(AND(R5&lt;&gt;0,S5=0),"Er",)</f>
        <v>0</v>
      </c>
      <c r="AN5" s="165">
        <f>IF(OR(AND(R5=0,S5&lt;&gt;0),S5&gt;$C5),"Er",)</f>
        <v>0</v>
      </c>
      <c r="AO5" s="165">
        <f>IF(AND(T5&lt;&gt;0,U5=0),"Er",)</f>
        <v>0</v>
      </c>
      <c r="AP5" s="165">
        <f>IF(OR(AND(T5=0,U5&lt;&gt;0),U5&gt;$C5),"Er",)</f>
        <v>0</v>
      </c>
      <c r="AQ5" s="165">
        <f>IF(AND(V5&lt;&gt;0,W5=0),"Er",)</f>
        <v>0</v>
      </c>
      <c r="AR5" s="165">
        <f>IF(OR(AND(V5=0,W5&lt;&gt;0),W5&gt;$C5),"Er",)</f>
        <v>0</v>
      </c>
      <c r="AS5" s="165">
        <f>IF(AND(X5&lt;&gt;0,Y5=0),"Er",)</f>
        <v>0</v>
      </c>
      <c r="AT5" s="165">
        <f>IF(OR(AND(X5=0,Y5&lt;&gt;0),Y5&gt;$C5),"Er",)</f>
        <v>0</v>
      </c>
      <c r="AU5" s="165">
        <f>IF(AND(Z5&lt;&gt;0,AA5=0),"Er",)</f>
        <v>0</v>
      </c>
      <c r="AV5" s="165">
        <f>IF(OR(AND(Z5=0,AA5&lt;&gt;0),AA5&gt;$C5),"Er",)</f>
        <v>0</v>
      </c>
      <c r="AW5" s="163">
        <f>IF(COUNTIF(C5:W5,"*")&lt;&gt;0,"Er",)</f>
        <v>0</v>
      </c>
    </row>
    <row r="6" spans="1:49" ht="12.75">
      <c r="A6" s="192">
        <f>Truong!A11</f>
        <v>1</v>
      </c>
      <c r="B6" s="183" t="str">
        <f>Truong!B11</f>
        <v>Phú Thái</v>
      </c>
      <c r="C6" s="186">
        <v>5499</v>
      </c>
      <c r="D6" s="191">
        <v>3300</v>
      </c>
      <c r="E6" s="184">
        <v>10</v>
      </c>
      <c r="F6" s="184">
        <v>540</v>
      </c>
      <c r="G6" s="184">
        <v>6</v>
      </c>
      <c r="H6" s="184">
        <v>300</v>
      </c>
      <c r="I6" s="184">
        <v>0</v>
      </c>
      <c r="J6" s="184"/>
      <c r="K6" s="184"/>
      <c r="L6" s="184"/>
      <c r="M6" s="185">
        <v>10</v>
      </c>
      <c r="N6" s="185"/>
      <c r="O6" s="185">
        <v>6</v>
      </c>
      <c r="P6" s="184">
        <v>1</v>
      </c>
      <c r="Q6" s="184">
        <v>10</v>
      </c>
      <c r="R6" s="184">
        <v>1</v>
      </c>
      <c r="S6" s="184">
        <v>10</v>
      </c>
      <c r="T6" s="184">
        <v>2</v>
      </c>
      <c r="U6" s="184">
        <v>25</v>
      </c>
      <c r="V6" s="184">
        <v>2</v>
      </c>
      <c r="W6" s="184">
        <v>25</v>
      </c>
      <c r="X6" s="184">
        <v>1</v>
      </c>
      <c r="Y6" s="184">
        <v>40</v>
      </c>
      <c r="Z6" s="184">
        <v>0</v>
      </c>
      <c r="AA6" s="184">
        <v>0</v>
      </c>
      <c r="AB6" s="166"/>
      <c r="AC6" s="167">
        <f>IF(D6&gt;C6,"Er",)</f>
        <v>0</v>
      </c>
      <c r="AD6" s="165">
        <f>IF(AND(E6&lt;&gt;0,F6=0),"Er",)</f>
        <v>0</v>
      </c>
      <c r="AE6" s="165">
        <f>IF(OR(AND(E6=0,F6&lt;&gt;0),F6&gt;C6),"Er",)</f>
        <v>0</v>
      </c>
      <c r="AF6" s="165">
        <f>IF(AND(G6&lt;&gt;0,H6=0),"Er",)</f>
        <v>0</v>
      </c>
      <c r="AG6" s="165">
        <f>IF(OR(AND(G6=0,H6&lt;&gt;0),H6&gt;C6),"Er",)</f>
        <v>0</v>
      </c>
      <c r="AH6" s="165">
        <f>IF(AND(I6&lt;&gt;0,J6=0),"Er",)</f>
        <v>0</v>
      </c>
      <c r="AI6" s="165">
        <f>IF(OR(AND(I6=0,J6&lt;&gt;0),J6&gt;C6),"Er",)</f>
        <v>0</v>
      </c>
      <c r="AJ6" s="165">
        <f>IF((M6+N6+O6-E6-G6-I6-K6)&gt;0,"Er",)</f>
        <v>0</v>
      </c>
      <c r="AK6" s="165">
        <f>IF(AND(P6&lt;&gt;0,Q6=0),"Er",)</f>
        <v>0</v>
      </c>
      <c r="AL6" s="165">
        <f>IF(OR(AND(P6=0,Q6&lt;&gt;0),Q6&gt;$C6),"Er",)</f>
        <v>0</v>
      </c>
      <c r="AM6" s="165">
        <f>IF(AND(R6&lt;&gt;0,S6=0),"Er",)</f>
        <v>0</v>
      </c>
      <c r="AN6" s="165">
        <f>IF(OR(AND(R6=0,S6&lt;&gt;0),S6&gt;$C6),"Er",)</f>
        <v>0</v>
      </c>
      <c r="AO6" s="165">
        <f>IF(AND(T6&lt;&gt;0,U6=0),"Er",)</f>
        <v>0</v>
      </c>
      <c r="AP6" s="165">
        <f>IF(OR(AND(T6=0,U6&lt;&gt;0),U6&gt;$C6),"Er",)</f>
        <v>0</v>
      </c>
      <c r="AQ6" s="165">
        <f>IF(AND(V6&lt;&gt;0,W6=0),"Er",)</f>
        <v>0</v>
      </c>
      <c r="AR6" s="165">
        <f>IF(OR(AND(V6=0,W6&lt;&gt;0),W6&gt;$C6),"Er",)</f>
        <v>0</v>
      </c>
      <c r="AS6" s="165">
        <f>IF(AND(X6&lt;&gt;0,Y6=0),"Er",)</f>
        <v>0</v>
      </c>
      <c r="AT6" s="165">
        <f>IF(OR(AND(X6=0,Y6&lt;&gt;0),Y6&gt;$C6),"Er",)</f>
        <v>0</v>
      </c>
      <c r="AU6" s="165">
        <f>IF(AND(Z6&lt;&gt;0,AA6=0),"Er",)</f>
        <v>0</v>
      </c>
      <c r="AV6" s="165">
        <f>IF(OR(AND(Z6=0,AA6&lt;&gt;0),AA6&gt;$C6),"Er",)</f>
        <v>0</v>
      </c>
      <c r="AW6" s="163">
        <f>IF(COUNTIF(C6:W6,"*")&lt;&gt;0,"Er",)</f>
        <v>0</v>
      </c>
    </row>
    <row r="7" spans="1:49" ht="12.75">
      <c r="A7" s="192">
        <f>Truong!A12</f>
        <v>0</v>
      </c>
      <c r="B7" s="183">
        <f>Truong!B12</f>
        <v>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5"/>
      <c r="N7" s="185"/>
      <c r="O7" s="185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66"/>
      <c r="AC7" s="167">
        <f aca="true" t="shared" si="1" ref="AC7:AC35">IF(D7&gt;C7,"Er",)</f>
        <v>0</v>
      </c>
      <c r="AD7" s="165">
        <f aca="true" t="shared" si="2" ref="AD7:AD35">IF(AND(E7&lt;&gt;0,F7=0),"Er",)</f>
        <v>0</v>
      </c>
      <c r="AE7" s="165">
        <f aca="true" t="shared" si="3" ref="AE7:AE35">IF(OR(AND(E7=0,F7&lt;&gt;0),F7&gt;C7),"Er",)</f>
        <v>0</v>
      </c>
      <c r="AF7" s="165">
        <f aca="true" t="shared" si="4" ref="AF7:AF35">IF(AND(G7&lt;&gt;0,H7=0),"Er",)</f>
        <v>0</v>
      </c>
      <c r="AG7" s="165">
        <f aca="true" t="shared" si="5" ref="AG7:AG35">IF(OR(AND(G7=0,H7&lt;&gt;0),H7&gt;C7),"Er",)</f>
        <v>0</v>
      </c>
      <c r="AH7" s="165">
        <f aca="true" t="shared" si="6" ref="AH7:AH35">IF(AND(I7&lt;&gt;0,J7=0),"Er",)</f>
        <v>0</v>
      </c>
      <c r="AI7" s="165">
        <f aca="true" t="shared" si="7" ref="AI7:AI35">IF(OR(AND(I7=0,J7&lt;&gt;0),J7&gt;C7),"Er",)</f>
        <v>0</v>
      </c>
      <c r="AJ7" s="165">
        <f aca="true" t="shared" si="8" ref="AJ7:AJ35">IF((M7+N7+O7-E7-G7-I7-K7)&gt;0,"Er",)</f>
        <v>0</v>
      </c>
      <c r="AK7" s="165">
        <f aca="true" t="shared" si="9" ref="AK7:AK35">IF(AND(P7&lt;&gt;0,Q7=0),"Er",)</f>
        <v>0</v>
      </c>
      <c r="AL7" s="165">
        <f aca="true" t="shared" si="10" ref="AL7:AL35">IF(OR(AND(P7=0,Q7&lt;&gt;0),Q7&gt;$C7),"Er",)</f>
        <v>0</v>
      </c>
      <c r="AM7" s="165">
        <f aca="true" t="shared" si="11" ref="AM7:AM35">IF(AND(R7&lt;&gt;0,S7=0),"Er",)</f>
        <v>0</v>
      </c>
      <c r="AN7" s="165">
        <f aca="true" t="shared" si="12" ref="AN7:AN35">IF(OR(AND(R7=0,S7&lt;&gt;0),S7&gt;$C7),"Er",)</f>
        <v>0</v>
      </c>
      <c r="AO7" s="165">
        <f aca="true" t="shared" si="13" ref="AO7:AO35">IF(AND(T7&lt;&gt;0,U7=0),"Er",)</f>
        <v>0</v>
      </c>
      <c r="AP7" s="165">
        <f aca="true" t="shared" si="14" ref="AP7:AP35">IF(OR(AND(T7=0,U7&lt;&gt;0),U7&gt;$C7),"Er",)</f>
        <v>0</v>
      </c>
      <c r="AQ7" s="165">
        <f aca="true" t="shared" si="15" ref="AQ7:AQ35">IF(AND(V7&lt;&gt;0,W7=0),"Er",)</f>
        <v>0</v>
      </c>
      <c r="AR7" s="165">
        <f aca="true" t="shared" si="16" ref="AR7:AR35">IF(OR(AND(V7=0,W7&lt;&gt;0),W7&gt;$C7),"Er",)</f>
        <v>0</v>
      </c>
      <c r="AS7" s="165">
        <f aca="true" t="shared" si="17" ref="AS7:AS35">IF(AND(X7&lt;&gt;0,Y7=0),"Er",)</f>
        <v>0</v>
      </c>
      <c r="AT7" s="165">
        <f aca="true" t="shared" si="18" ref="AT7:AT35">IF(OR(AND(X7=0,Y7&lt;&gt;0),Y7&gt;$C7),"Er",)</f>
        <v>0</v>
      </c>
      <c r="AU7" s="165">
        <f aca="true" t="shared" si="19" ref="AU7:AU35">IF(AND(Z7&lt;&gt;0,AA7=0),"Er",)</f>
        <v>0</v>
      </c>
      <c r="AV7" s="165">
        <f aca="true" t="shared" si="20" ref="AV7:AV35">IF(OR(AND(Z7=0,AA7&lt;&gt;0),AA7&gt;$C7),"Er",)</f>
        <v>0</v>
      </c>
      <c r="AW7" s="163">
        <f aca="true" t="shared" si="21" ref="AW7:AW35">IF(COUNTIF(C7:W7,"*")&lt;&gt;0,"Er",)</f>
        <v>0</v>
      </c>
    </row>
    <row r="8" spans="1:49" ht="12.75">
      <c r="A8" s="192">
        <f>Truong!A13</f>
        <v>0</v>
      </c>
      <c r="B8" s="183">
        <f>Truong!B13</f>
        <v>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5"/>
      <c r="N8" s="185"/>
      <c r="O8" s="185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66"/>
      <c r="AC8" s="167">
        <f t="shared" si="1"/>
        <v>0</v>
      </c>
      <c r="AD8" s="165">
        <f t="shared" si="2"/>
        <v>0</v>
      </c>
      <c r="AE8" s="165">
        <f t="shared" si="3"/>
        <v>0</v>
      </c>
      <c r="AF8" s="165">
        <f t="shared" si="4"/>
        <v>0</v>
      </c>
      <c r="AG8" s="165">
        <f t="shared" si="5"/>
        <v>0</v>
      </c>
      <c r="AH8" s="165">
        <f t="shared" si="6"/>
        <v>0</v>
      </c>
      <c r="AI8" s="165">
        <f t="shared" si="7"/>
        <v>0</v>
      </c>
      <c r="AJ8" s="165">
        <f t="shared" si="8"/>
        <v>0</v>
      </c>
      <c r="AK8" s="165">
        <f t="shared" si="9"/>
        <v>0</v>
      </c>
      <c r="AL8" s="165">
        <f t="shared" si="10"/>
        <v>0</v>
      </c>
      <c r="AM8" s="165">
        <f t="shared" si="11"/>
        <v>0</v>
      </c>
      <c r="AN8" s="165">
        <f t="shared" si="12"/>
        <v>0</v>
      </c>
      <c r="AO8" s="165">
        <f t="shared" si="13"/>
        <v>0</v>
      </c>
      <c r="AP8" s="165">
        <f t="shared" si="14"/>
        <v>0</v>
      </c>
      <c r="AQ8" s="165">
        <f t="shared" si="15"/>
        <v>0</v>
      </c>
      <c r="AR8" s="165">
        <f t="shared" si="16"/>
        <v>0</v>
      </c>
      <c r="AS8" s="165">
        <f t="shared" si="17"/>
        <v>0</v>
      </c>
      <c r="AT8" s="165">
        <f t="shared" si="18"/>
        <v>0</v>
      </c>
      <c r="AU8" s="165">
        <f t="shared" si="19"/>
        <v>0</v>
      </c>
      <c r="AV8" s="165">
        <f t="shared" si="20"/>
        <v>0</v>
      </c>
      <c r="AW8" s="163">
        <f t="shared" si="21"/>
        <v>0</v>
      </c>
    </row>
    <row r="9" spans="1:49" ht="12.75">
      <c r="A9" s="192">
        <f>Truong!A14</f>
        <v>0</v>
      </c>
      <c r="B9" s="183">
        <f>Truong!B14</f>
        <v>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5"/>
      <c r="N9" s="185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66"/>
      <c r="AC9" s="167">
        <f t="shared" si="1"/>
        <v>0</v>
      </c>
      <c r="AD9" s="165">
        <f t="shared" si="2"/>
        <v>0</v>
      </c>
      <c r="AE9" s="165">
        <f t="shared" si="3"/>
        <v>0</v>
      </c>
      <c r="AF9" s="165">
        <f t="shared" si="4"/>
        <v>0</v>
      </c>
      <c r="AG9" s="165">
        <f t="shared" si="5"/>
        <v>0</v>
      </c>
      <c r="AH9" s="165">
        <f t="shared" si="6"/>
        <v>0</v>
      </c>
      <c r="AI9" s="165">
        <f t="shared" si="7"/>
        <v>0</v>
      </c>
      <c r="AJ9" s="165">
        <f t="shared" si="8"/>
        <v>0</v>
      </c>
      <c r="AK9" s="165">
        <f t="shared" si="9"/>
        <v>0</v>
      </c>
      <c r="AL9" s="165">
        <f t="shared" si="10"/>
        <v>0</v>
      </c>
      <c r="AM9" s="165">
        <f t="shared" si="11"/>
        <v>0</v>
      </c>
      <c r="AN9" s="165">
        <f t="shared" si="12"/>
        <v>0</v>
      </c>
      <c r="AO9" s="165">
        <f t="shared" si="13"/>
        <v>0</v>
      </c>
      <c r="AP9" s="165">
        <f t="shared" si="14"/>
        <v>0</v>
      </c>
      <c r="AQ9" s="165">
        <f t="shared" si="15"/>
        <v>0</v>
      </c>
      <c r="AR9" s="165">
        <f t="shared" si="16"/>
        <v>0</v>
      </c>
      <c r="AS9" s="165">
        <f t="shared" si="17"/>
        <v>0</v>
      </c>
      <c r="AT9" s="165">
        <f t="shared" si="18"/>
        <v>0</v>
      </c>
      <c r="AU9" s="165">
        <f t="shared" si="19"/>
        <v>0</v>
      </c>
      <c r="AV9" s="165">
        <f t="shared" si="20"/>
        <v>0</v>
      </c>
      <c r="AW9" s="163">
        <f t="shared" si="21"/>
        <v>0</v>
      </c>
    </row>
    <row r="10" spans="1:49" ht="12.75">
      <c r="A10" s="192">
        <f>Truong!A15</f>
        <v>0</v>
      </c>
      <c r="B10" s="183">
        <f>Truong!B15</f>
        <v>0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5"/>
      <c r="N10" s="185"/>
      <c r="O10" s="185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66"/>
      <c r="AC10" s="167">
        <f t="shared" si="1"/>
        <v>0</v>
      </c>
      <c r="AD10" s="165">
        <f t="shared" si="2"/>
        <v>0</v>
      </c>
      <c r="AE10" s="165">
        <f t="shared" si="3"/>
        <v>0</v>
      </c>
      <c r="AF10" s="165">
        <f t="shared" si="4"/>
        <v>0</v>
      </c>
      <c r="AG10" s="165">
        <f t="shared" si="5"/>
        <v>0</v>
      </c>
      <c r="AH10" s="165">
        <f t="shared" si="6"/>
        <v>0</v>
      </c>
      <c r="AI10" s="165">
        <f t="shared" si="7"/>
        <v>0</v>
      </c>
      <c r="AJ10" s="165">
        <f t="shared" si="8"/>
        <v>0</v>
      </c>
      <c r="AK10" s="165">
        <f t="shared" si="9"/>
        <v>0</v>
      </c>
      <c r="AL10" s="165">
        <f t="shared" si="10"/>
        <v>0</v>
      </c>
      <c r="AM10" s="165">
        <f t="shared" si="11"/>
        <v>0</v>
      </c>
      <c r="AN10" s="165">
        <f t="shared" si="12"/>
        <v>0</v>
      </c>
      <c r="AO10" s="165">
        <f t="shared" si="13"/>
        <v>0</v>
      </c>
      <c r="AP10" s="165">
        <f t="shared" si="14"/>
        <v>0</v>
      </c>
      <c r="AQ10" s="165">
        <f t="shared" si="15"/>
        <v>0</v>
      </c>
      <c r="AR10" s="165">
        <f t="shared" si="16"/>
        <v>0</v>
      </c>
      <c r="AS10" s="165">
        <f t="shared" si="17"/>
        <v>0</v>
      </c>
      <c r="AT10" s="165">
        <f t="shared" si="18"/>
        <v>0</v>
      </c>
      <c r="AU10" s="165">
        <f t="shared" si="19"/>
        <v>0</v>
      </c>
      <c r="AV10" s="165">
        <f t="shared" si="20"/>
        <v>0</v>
      </c>
      <c r="AW10" s="163">
        <f t="shared" si="21"/>
        <v>0</v>
      </c>
    </row>
    <row r="11" spans="1:49" ht="12.75">
      <c r="A11" s="192">
        <f>Truong!A16</f>
        <v>0</v>
      </c>
      <c r="B11" s="183">
        <f>Truong!B16</f>
        <v>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5"/>
      <c r="N11" s="185"/>
      <c r="O11" s="185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66"/>
      <c r="AC11" s="167">
        <f t="shared" si="1"/>
        <v>0</v>
      </c>
      <c r="AD11" s="165">
        <f t="shared" si="2"/>
        <v>0</v>
      </c>
      <c r="AE11" s="165">
        <f t="shared" si="3"/>
        <v>0</v>
      </c>
      <c r="AF11" s="165">
        <f t="shared" si="4"/>
        <v>0</v>
      </c>
      <c r="AG11" s="165">
        <f t="shared" si="5"/>
        <v>0</v>
      </c>
      <c r="AH11" s="165">
        <f t="shared" si="6"/>
        <v>0</v>
      </c>
      <c r="AI11" s="165">
        <f t="shared" si="7"/>
        <v>0</v>
      </c>
      <c r="AJ11" s="165">
        <f t="shared" si="8"/>
        <v>0</v>
      </c>
      <c r="AK11" s="165">
        <f t="shared" si="9"/>
        <v>0</v>
      </c>
      <c r="AL11" s="165">
        <f t="shared" si="10"/>
        <v>0</v>
      </c>
      <c r="AM11" s="165">
        <f t="shared" si="11"/>
        <v>0</v>
      </c>
      <c r="AN11" s="165">
        <f t="shared" si="12"/>
        <v>0</v>
      </c>
      <c r="AO11" s="165">
        <f t="shared" si="13"/>
        <v>0</v>
      </c>
      <c r="AP11" s="165">
        <f t="shared" si="14"/>
        <v>0</v>
      </c>
      <c r="AQ11" s="165">
        <f t="shared" si="15"/>
        <v>0</v>
      </c>
      <c r="AR11" s="165">
        <f t="shared" si="16"/>
        <v>0</v>
      </c>
      <c r="AS11" s="165">
        <f t="shared" si="17"/>
        <v>0</v>
      </c>
      <c r="AT11" s="165">
        <f t="shared" si="18"/>
        <v>0</v>
      </c>
      <c r="AU11" s="165">
        <f t="shared" si="19"/>
        <v>0</v>
      </c>
      <c r="AV11" s="165">
        <f t="shared" si="20"/>
        <v>0</v>
      </c>
      <c r="AW11" s="163">
        <f t="shared" si="21"/>
        <v>0</v>
      </c>
    </row>
    <row r="12" spans="1:49" ht="12.75">
      <c r="A12" s="192">
        <f>Truong!A17</f>
        <v>0</v>
      </c>
      <c r="B12" s="183">
        <f>Truong!B17</f>
        <v>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5"/>
      <c r="N12" s="185"/>
      <c r="O12" s="185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66"/>
      <c r="AC12" s="167">
        <f t="shared" si="1"/>
        <v>0</v>
      </c>
      <c r="AD12" s="165">
        <f t="shared" si="2"/>
        <v>0</v>
      </c>
      <c r="AE12" s="165">
        <f t="shared" si="3"/>
        <v>0</v>
      </c>
      <c r="AF12" s="165">
        <f t="shared" si="4"/>
        <v>0</v>
      </c>
      <c r="AG12" s="165">
        <f t="shared" si="5"/>
        <v>0</v>
      </c>
      <c r="AH12" s="165">
        <f t="shared" si="6"/>
        <v>0</v>
      </c>
      <c r="AI12" s="165">
        <f t="shared" si="7"/>
        <v>0</v>
      </c>
      <c r="AJ12" s="165">
        <f t="shared" si="8"/>
        <v>0</v>
      </c>
      <c r="AK12" s="165">
        <f t="shared" si="9"/>
        <v>0</v>
      </c>
      <c r="AL12" s="165">
        <f t="shared" si="10"/>
        <v>0</v>
      </c>
      <c r="AM12" s="165">
        <f t="shared" si="11"/>
        <v>0</v>
      </c>
      <c r="AN12" s="165">
        <f t="shared" si="12"/>
        <v>0</v>
      </c>
      <c r="AO12" s="165">
        <f t="shared" si="13"/>
        <v>0</v>
      </c>
      <c r="AP12" s="165">
        <f t="shared" si="14"/>
        <v>0</v>
      </c>
      <c r="AQ12" s="165">
        <f t="shared" si="15"/>
        <v>0</v>
      </c>
      <c r="AR12" s="165">
        <f t="shared" si="16"/>
        <v>0</v>
      </c>
      <c r="AS12" s="165">
        <f t="shared" si="17"/>
        <v>0</v>
      </c>
      <c r="AT12" s="165">
        <f t="shared" si="18"/>
        <v>0</v>
      </c>
      <c r="AU12" s="165">
        <f t="shared" si="19"/>
        <v>0</v>
      </c>
      <c r="AV12" s="165">
        <f t="shared" si="20"/>
        <v>0</v>
      </c>
      <c r="AW12" s="163">
        <f t="shared" si="21"/>
        <v>0</v>
      </c>
    </row>
    <row r="13" spans="1:49" ht="12.75">
      <c r="A13" s="192">
        <f>Truong!A18</f>
        <v>0</v>
      </c>
      <c r="B13" s="183">
        <f>Truong!B18</f>
        <v>0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5"/>
      <c r="N13" s="185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66"/>
      <c r="AC13" s="167">
        <f t="shared" si="1"/>
        <v>0</v>
      </c>
      <c r="AD13" s="165">
        <f t="shared" si="2"/>
        <v>0</v>
      </c>
      <c r="AE13" s="165">
        <f t="shared" si="3"/>
        <v>0</v>
      </c>
      <c r="AF13" s="165">
        <f t="shared" si="4"/>
        <v>0</v>
      </c>
      <c r="AG13" s="165">
        <f t="shared" si="5"/>
        <v>0</v>
      </c>
      <c r="AH13" s="165">
        <f t="shared" si="6"/>
        <v>0</v>
      </c>
      <c r="AI13" s="165">
        <f t="shared" si="7"/>
        <v>0</v>
      </c>
      <c r="AJ13" s="165">
        <f t="shared" si="8"/>
        <v>0</v>
      </c>
      <c r="AK13" s="165">
        <f t="shared" si="9"/>
        <v>0</v>
      </c>
      <c r="AL13" s="165">
        <f t="shared" si="10"/>
        <v>0</v>
      </c>
      <c r="AM13" s="165">
        <f t="shared" si="11"/>
        <v>0</v>
      </c>
      <c r="AN13" s="165">
        <f t="shared" si="12"/>
        <v>0</v>
      </c>
      <c r="AO13" s="165">
        <f t="shared" si="13"/>
        <v>0</v>
      </c>
      <c r="AP13" s="165">
        <f t="shared" si="14"/>
        <v>0</v>
      </c>
      <c r="AQ13" s="165">
        <f t="shared" si="15"/>
        <v>0</v>
      </c>
      <c r="AR13" s="165">
        <f t="shared" si="16"/>
        <v>0</v>
      </c>
      <c r="AS13" s="165">
        <f t="shared" si="17"/>
        <v>0</v>
      </c>
      <c r="AT13" s="165">
        <f t="shared" si="18"/>
        <v>0</v>
      </c>
      <c r="AU13" s="165">
        <f t="shared" si="19"/>
        <v>0</v>
      </c>
      <c r="AV13" s="165">
        <f t="shared" si="20"/>
        <v>0</v>
      </c>
      <c r="AW13" s="163">
        <f t="shared" si="21"/>
        <v>0</v>
      </c>
    </row>
    <row r="14" spans="1:49" ht="12.75">
      <c r="A14" s="192">
        <f>Truong!A19</f>
        <v>0</v>
      </c>
      <c r="B14" s="183">
        <f>Truong!B19</f>
        <v>0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5"/>
      <c r="N14" s="185"/>
      <c r="O14" s="185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66"/>
      <c r="AC14" s="167">
        <f t="shared" si="1"/>
        <v>0</v>
      </c>
      <c r="AD14" s="165">
        <f t="shared" si="2"/>
        <v>0</v>
      </c>
      <c r="AE14" s="165">
        <f t="shared" si="3"/>
        <v>0</v>
      </c>
      <c r="AF14" s="165">
        <f t="shared" si="4"/>
        <v>0</v>
      </c>
      <c r="AG14" s="165">
        <f t="shared" si="5"/>
        <v>0</v>
      </c>
      <c r="AH14" s="165">
        <f t="shared" si="6"/>
        <v>0</v>
      </c>
      <c r="AI14" s="165">
        <f t="shared" si="7"/>
        <v>0</v>
      </c>
      <c r="AJ14" s="165">
        <f t="shared" si="8"/>
        <v>0</v>
      </c>
      <c r="AK14" s="165">
        <f t="shared" si="9"/>
        <v>0</v>
      </c>
      <c r="AL14" s="165">
        <f t="shared" si="10"/>
        <v>0</v>
      </c>
      <c r="AM14" s="165">
        <f t="shared" si="11"/>
        <v>0</v>
      </c>
      <c r="AN14" s="165">
        <f t="shared" si="12"/>
        <v>0</v>
      </c>
      <c r="AO14" s="165">
        <f t="shared" si="13"/>
        <v>0</v>
      </c>
      <c r="AP14" s="165">
        <f t="shared" si="14"/>
        <v>0</v>
      </c>
      <c r="AQ14" s="165">
        <f t="shared" si="15"/>
        <v>0</v>
      </c>
      <c r="AR14" s="165">
        <f t="shared" si="16"/>
        <v>0</v>
      </c>
      <c r="AS14" s="165">
        <f t="shared" si="17"/>
        <v>0</v>
      </c>
      <c r="AT14" s="165">
        <f t="shared" si="18"/>
        <v>0</v>
      </c>
      <c r="AU14" s="165">
        <f t="shared" si="19"/>
        <v>0</v>
      </c>
      <c r="AV14" s="165">
        <f t="shared" si="20"/>
        <v>0</v>
      </c>
      <c r="AW14" s="163">
        <f t="shared" si="21"/>
        <v>0</v>
      </c>
    </row>
    <row r="15" spans="1:49" ht="12.75">
      <c r="A15" s="192">
        <f>Truong!A20</f>
        <v>0</v>
      </c>
      <c r="B15" s="183">
        <f>Truong!B20</f>
        <v>0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5"/>
      <c r="N15" s="185"/>
      <c r="O15" s="185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66"/>
      <c r="AC15" s="167">
        <f t="shared" si="1"/>
        <v>0</v>
      </c>
      <c r="AD15" s="165">
        <f t="shared" si="2"/>
        <v>0</v>
      </c>
      <c r="AE15" s="165">
        <f t="shared" si="3"/>
        <v>0</v>
      </c>
      <c r="AF15" s="165">
        <f t="shared" si="4"/>
        <v>0</v>
      </c>
      <c r="AG15" s="165">
        <f t="shared" si="5"/>
        <v>0</v>
      </c>
      <c r="AH15" s="165">
        <f t="shared" si="6"/>
        <v>0</v>
      </c>
      <c r="AI15" s="165">
        <f t="shared" si="7"/>
        <v>0</v>
      </c>
      <c r="AJ15" s="165">
        <f t="shared" si="8"/>
        <v>0</v>
      </c>
      <c r="AK15" s="165">
        <f t="shared" si="9"/>
        <v>0</v>
      </c>
      <c r="AL15" s="165">
        <f t="shared" si="10"/>
        <v>0</v>
      </c>
      <c r="AM15" s="165">
        <f t="shared" si="11"/>
        <v>0</v>
      </c>
      <c r="AN15" s="165">
        <f t="shared" si="12"/>
        <v>0</v>
      </c>
      <c r="AO15" s="165">
        <f t="shared" si="13"/>
        <v>0</v>
      </c>
      <c r="AP15" s="165">
        <f t="shared" si="14"/>
        <v>0</v>
      </c>
      <c r="AQ15" s="165">
        <f t="shared" si="15"/>
        <v>0</v>
      </c>
      <c r="AR15" s="165">
        <f t="shared" si="16"/>
        <v>0</v>
      </c>
      <c r="AS15" s="165">
        <f t="shared" si="17"/>
        <v>0</v>
      </c>
      <c r="AT15" s="165">
        <f t="shared" si="18"/>
        <v>0</v>
      </c>
      <c r="AU15" s="165">
        <f t="shared" si="19"/>
        <v>0</v>
      </c>
      <c r="AV15" s="165">
        <f t="shared" si="20"/>
        <v>0</v>
      </c>
      <c r="AW15" s="163">
        <f t="shared" si="21"/>
        <v>0</v>
      </c>
    </row>
    <row r="16" spans="1:49" ht="12.75">
      <c r="A16" s="192">
        <f>Truong!A21</f>
        <v>0</v>
      </c>
      <c r="B16" s="183">
        <f>Truong!B21</f>
        <v>0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5"/>
      <c r="N16" s="185"/>
      <c r="O16" s="185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66"/>
      <c r="AC16" s="167">
        <f t="shared" si="1"/>
        <v>0</v>
      </c>
      <c r="AD16" s="165">
        <f t="shared" si="2"/>
        <v>0</v>
      </c>
      <c r="AE16" s="165">
        <f t="shared" si="3"/>
        <v>0</v>
      </c>
      <c r="AF16" s="165">
        <f t="shared" si="4"/>
        <v>0</v>
      </c>
      <c r="AG16" s="165">
        <f t="shared" si="5"/>
        <v>0</v>
      </c>
      <c r="AH16" s="165">
        <f t="shared" si="6"/>
        <v>0</v>
      </c>
      <c r="AI16" s="165">
        <f t="shared" si="7"/>
        <v>0</v>
      </c>
      <c r="AJ16" s="165">
        <f t="shared" si="8"/>
        <v>0</v>
      </c>
      <c r="AK16" s="165">
        <f t="shared" si="9"/>
        <v>0</v>
      </c>
      <c r="AL16" s="165">
        <f t="shared" si="10"/>
        <v>0</v>
      </c>
      <c r="AM16" s="165">
        <f t="shared" si="11"/>
        <v>0</v>
      </c>
      <c r="AN16" s="165">
        <f t="shared" si="12"/>
        <v>0</v>
      </c>
      <c r="AO16" s="165">
        <f t="shared" si="13"/>
        <v>0</v>
      </c>
      <c r="AP16" s="165">
        <f t="shared" si="14"/>
        <v>0</v>
      </c>
      <c r="AQ16" s="165">
        <f t="shared" si="15"/>
        <v>0</v>
      </c>
      <c r="AR16" s="165">
        <f t="shared" si="16"/>
        <v>0</v>
      </c>
      <c r="AS16" s="165">
        <f t="shared" si="17"/>
        <v>0</v>
      </c>
      <c r="AT16" s="165">
        <f t="shared" si="18"/>
        <v>0</v>
      </c>
      <c r="AU16" s="165">
        <f t="shared" si="19"/>
        <v>0</v>
      </c>
      <c r="AV16" s="165">
        <f t="shared" si="20"/>
        <v>0</v>
      </c>
      <c r="AW16" s="163">
        <f t="shared" si="21"/>
        <v>0</v>
      </c>
    </row>
    <row r="17" spans="1:49" ht="12.75">
      <c r="A17" s="192">
        <f>Truong!A22</f>
        <v>0</v>
      </c>
      <c r="B17" s="183">
        <f>Truong!B22</f>
        <v>0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5"/>
      <c r="N17" s="185"/>
      <c r="O17" s="185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66"/>
      <c r="AC17" s="167">
        <f t="shared" si="1"/>
        <v>0</v>
      </c>
      <c r="AD17" s="165">
        <f t="shared" si="2"/>
        <v>0</v>
      </c>
      <c r="AE17" s="165">
        <f t="shared" si="3"/>
        <v>0</v>
      </c>
      <c r="AF17" s="165">
        <f t="shared" si="4"/>
        <v>0</v>
      </c>
      <c r="AG17" s="165">
        <f t="shared" si="5"/>
        <v>0</v>
      </c>
      <c r="AH17" s="165">
        <f t="shared" si="6"/>
        <v>0</v>
      </c>
      <c r="AI17" s="165">
        <f t="shared" si="7"/>
        <v>0</v>
      </c>
      <c r="AJ17" s="165">
        <f t="shared" si="8"/>
        <v>0</v>
      </c>
      <c r="AK17" s="165">
        <f t="shared" si="9"/>
        <v>0</v>
      </c>
      <c r="AL17" s="165">
        <f t="shared" si="10"/>
        <v>0</v>
      </c>
      <c r="AM17" s="165">
        <f t="shared" si="11"/>
        <v>0</v>
      </c>
      <c r="AN17" s="165">
        <f t="shared" si="12"/>
        <v>0</v>
      </c>
      <c r="AO17" s="165">
        <f t="shared" si="13"/>
        <v>0</v>
      </c>
      <c r="AP17" s="165">
        <f t="shared" si="14"/>
        <v>0</v>
      </c>
      <c r="AQ17" s="165">
        <f t="shared" si="15"/>
        <v>0</v>
      </c>
      <c r="AR17" s="165">
        <f t="shared" si="16"/>
        <v>0</v>
      </c>
      <c r="AS17" s="165">
        <f t="shared" si="17"/>
        <v>0</v>
      </c>
      <c r="AT17" s="165">
        <f t="shared" si="18"/>
        <v>0</v>
      </c>
      <c r="AU17" s="165">
        <f t="shared" si="19"/>
        <v>0</v>
      </c>
      <c r="AV17" s="165">
        <f t="shared" si="20"/>
        <v>0</v>
      </c>
      <c r="AW17" s="163">
        <f t="shared" si="21"/>
        <v>0</v>
      </c>
    </row>
    <row r="18" spans="1:49" ht="12.75">
      <c r="A18" s="192">
        <f>Truong!A23</f>
        <v>0</v>
      </c>
      <c r="B18" s="183">
        <f>Truong!B23</f>
        <v>0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5"/>
      <c r="N18" s="185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66"/>
      <c r="AC18" s="167">
        <f t="shared" si="1"/>
        <v>0</v>
      </c>
      <c r="AD18" s="165">
        <f t="shared" si="2"/>
        <v>0</v>
      </c>
      <c r="AE18" s="165">
        <f t="shared" si="3"/>
        <v>0</v>
      </c>
      <c r="AF18" s="165">
        <f t="shared" si="4"/>
        <v>0</v>
      </c>
      <c r="AG18" s="165">
        <f t="shared" si="5"/>
        <v>0</v>
      </c>
      <c r="AH18" s="165">
        <f t="shared" si="6"/>
        <v>0</v>
      </c>
      <c r="AI18" s="165">
        <f t="shared" si="7"/>
        <v>0</v>
      </c>
      <c r="AJ18" s="165">
        <f t="shared" si="8"/>
        <v>0</v>
      </c>
      <c r="AK18" s="165">
        <f t="shared" si="9"/>
        <v>0</v>
      </c>
      <c r="AL18" s="165">
        <f t="shared" si="10"/>
        <v>0</v>
      </c>
      <c r="AM18" s="165">
        <f t="shared" si="11"/>
        <v>0</v>
      </c>
      <c r="AN18" s="165">
        <f t="shared" si="12"/>
        <v>0</v>
      </c>
      <c r="AO18" s="165">
        <f t="shared" si="13"/>
        <v>0</v>
      </c>
      <c r="AP18" s="165">
        <f t="shared" si="14"/>
        <v>0</v>
      </c>
      <c r="AQ18" s="165">
        <f t="shared" si="15"/>
        <v>0</v>
      </c>
      <c r="AR18" s="165">
        <f t="shared" si="16"/>
        <v>0</v>
      </c>
      <c r="AS18" s="165">
        <f t="shared" si="17"/>
        <v>0</v>
      </c>
      <c r="AT18" s="165">
        <f t="shared" si="18"/>
        <v>0</v>
      </c>
      <c r="AU18" s="165">
        <f t="shared" si="19"/>
        <v>0</v>
      </c>
      <c r="AV18" s="165">
        <f t="shared" si="20"/>
        <v>0</v>
      </c>
      <c r="AW18" s="163">
        <f t="shared" si="21"/>
        <v>0</v>
      </c>
    </row>
    <row r="19" spans="1:49" ht="12.75">
      <c r="A19" s="192">
        <f>Truong!A24</f>
        <v>0</v>
      </c>
      <c r="B19" s="183">
        <f>Truong!B24</f>
        <v>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5"/>
      <c r="N19" s="185"/>
      <c r="O19" s="185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66"/>
      <c r="AC19" s="167">
        <f t="shared" si="1"/>
        <v>0</v>
      </c>
      <c r="AD19" s="165">
        <f t="shared" si="2"/>
        <v>0</v>
      </c>
      <c r="AE19" s="165">
        <f t="shared" si="3"/>
        <v>0</v>
      </c>
      <c r="AF19" s="165">
        <f t="shared" si="4"/>
        <v>0</v>
      </c>
      <c r="AG19" s="165">
        <f t="shared" si="5"/>
        <v>0</v>
      </c>
      <c r="AH19" s="165">
        <f t="shared" si="6"/>
        <v>0</v>
      </c>
      <c r="AI19" s="165">
        <f t="shared" si="7"/>
        <v>0</v>
      </c>
      <c r="AJ19" s="165">
        <f t="shared" si="8"/>
        <v>0</v>
      </c>
      <c r="AK19" s="165">
        <f t="shared" si="9"/>
        <v>0</v>
      </c>
      <c r="AL19" s="165">
        <f t="shared" si="10"/>
        <v>0</v>
      </c>
      <c r="AM19" s="165">
        <f t="shared" si="11"/>
        <v>0</v>
      </c>
      <c r="AN19" s="165">
        <f t="shared" si="12"/>
        <v>0</v>
      </c>
      <c r="AO19" s="165">
        <f t="shared" si="13"/>
        <v>0</v>
      </c>
      <c r="AP19" s="165">
        <f t="shared" si="14"/>
        <v>0</v>
      </c>
      <c r="AQ19" s="165">
        <f t="shared" si="15"/>
        <v>0</v>
      </c>
      <c r="AR19" s="165">
        <f t="shared" si="16"/>
        <v>0</v>
      </c>
      <c r="AS19" s="165">
        <f t="shared" si="17"/>
        <v>0</v>
      </c>
      <c r="AT19" s="165">
        <f t="shared" si="18"/>
        <v>0</v>
      </c>
      <c r="AU19" s="165">
        <f t="shared" si="19"/>
        <v>0</v>
      </c>
      <c r="AV19" s="165">
        <f t="shared" si="20"/>
        <v>0</v>
      </c>
      <c r="AW19" s="163">
        <f t="shared" si="21"/>
        <v>0</v>
      </c>
    </row>
    <row r="20" spans="1:49" ht="12.75">
      <c r="A20" s="192">
        <f>Truong!A25</f>
        <v>0</v>
      </c>
      <c r="B20" s="183">
        <f>Truong!B25</f>
        <v>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5"/>
      <c r="N20" s="185"/>
      <c r="O20" s="185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66"/>
      <c r="AC20" s="167">
        <f t="shared" si="1"/>
        <v>0</v>
      </c>
      <c r="AD20" s="165">
        <f t="shared" si="2"/>
        <v>0</v>
      </c>
      <c r="AE20" s="165">
        <f t="shared" si="3"/>
        <v>0</v>
      </c>
      <c r="AF20" s="165">
        <f t="shared" si="4"/>
        <v>0</v>
      </c>
      <c r="AG20" s="165">
        <f t="shared" si="5"/>
        <v>0</v>
      </c>
      <c r="AH20" s="165">
        <f t="shared" si="6"/>
        <v>0</v>
      </c>
      <c r="AI20" s="165">
        <f t="shared" si="7"/>
        <v>0</v>
      </c>
      <c r="AJ20" s="165">
        <f t="shared" si="8"/>
        <v>0</v>
      </c>
      <c r="AK20" s="165">
        <f t="shared" si="9"/>
        <v>0</v>
      </c>
      <c r="AL20" s="165">
        <f t="shared" si="10"/>
        <v>0</v>
      </c>
      <c r="AM20" s="165">
        <f t="shared" si="11"/>
        <v>0</v>
      </c>
      <c r="AN20" s="165">
        <f t="shared" si="12"/>
        <v>0</v>
      </c>
      <c r="AO20" s="165">
        <f t="shared" si="13"/>
        <v>0</v>
      </c>
      <c r="AP20" s="165">
        <f t="shared" si="14"/>
        <v>0</v>
      </c>
      <c r="AQ20" s="165">
        <f t="shared" si="15"/>
        <v>0</v>
      </c>
      <c r="AR20" s="165">
        <f t="shared" si="16"/>
        <v>0</v>
      </c>
      <c r="AS20" s="165">
        <f t="shared" si="17"/>
        <v>0</v>
      </c>
      <c r="AT20" s="165">
        <f t="shared" si="18"/>
        <v>0</v>
      </c>
      <c r="AU20" s="165">
        <f t="shared" si="19"/>
        <v>0</v>
      </c>
      <c r="AV20" s="165">
        <f t="shared" si="20"/>
        <v>0</v>
      </c>
      <c r="AW20" s="163">
        <f t="shared" si="21"/>
        <v>0</v>
      </c>
    </row>
    <row r="21" spans="1:49" ht="12.75">
      <c r="A21" s="192">
        <f>Truong!A26</f>
        <v>0</v>
      </c>
      <c r="B21" s="183">
        <f>Truong!B26</f>
        <v>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5"/>
      <c r="N21" s="185"/>
      <c r="O21" s="185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66"/>
      <c r="AC21" s="167">
        <f t="shared" si="1"/>
        <v>0</v>
      </c>
      <c r="AD21" s="165">
        <f t="shared" si="2"/>
        <v>0</v>
      </c>
      <c r="AE21" s="165">
        <f t="shared" si="3"/>
        <v>0</v>
      </c>
      <c r="AF21" s="165">
        <f t="shared" si="4"/>
        <v>0</v>
      </c>
      <c r="AG21" s="165">
        <f t="shared" si="5"/>
        <v>0</v>
      </c>
      <c r="AH21" s="165">
        <f t="shared" si="6"/>
        <v>0</v>
      </c>
      <c r="AI21" s="165">
        <f t="shared" si="7"/>
        <v>0</v>
      </c>
      <c r="AJ21" s="165">
        <f t="shared" si="8"/>
        <v>0</v>
      </c>
      <c r="AK21" s="165">
        <f t="shared" si="9"/>
        <v>0</v>
      </c>
      <c r="AL21" s="165">
        <f t="shared" si="10"/>
        <v>0</v>
      </c>
      <c r="AM21" s="165">
        <f t="shared" si="11"/>
        <v>0</v>
      </c>
      <c r="AN21" s="165">
        <f t="shared" si="12"/>
        <v>0</v>
      </c>
      <c r="AO21" s="165">
        <f t="shared" si="13"/>
        <v>0</v>
      </c>
      <c r="AP21" s="165">
        <f t="shared" si="14"/>
        <v>0</v>
      </c>
      <c r="AQ21" s="165">
        <f t="shared" si="15"/>
        <v>0</v>
      </c>
      <c r="AR21" s="165">
        <f t="shared" si="16"/>
        <v>0</v>
      </c>
      <c r="AS21" s="165">
        <f t="shared" si="17"/>
        <v>0</v>
      </c>
      <c r="AT21" s="165">
        <f t="shared" si="18"/>
        <v>0</v>
      </c>
      <c r="AU21" s="165">
        <f t="shared" si="19"/>
        <v>0</v>
      </c>
      <c r="AV21" s="165">
        <f t="shared" si="20"/>
        <v>0</v>
      </c>
      <c r="AW21" s="163">
        <f t="shared" si="21"/>
        <v>0</v>
      </c>
    </row>
    <row r="22" spans="1:49" ht="12.75">
      <c r="A22" s="192">
        <f>Truong!A27</f>
        <v>0</v>
      </c>
      <c r="B22" s="183">
        <f>Truong!B27</f>
        <v>0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5"/>
      <c r="N22" s="185"/>
      <c r="O22" s="185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66"/>
      <c r="AC22" s="167">
        <f t="shared" si="1"/>
        <v>0</v>
      </c>
      <c r="AD22" s="165">
        <f t="shared" si="2"/>
        <v>0</v>
      </c>
      <c r="AE22" s="165">
        <f t="shared" si="3"/>
        <v>0</v>
      </c>
      <c r="AF22" s="165">
        <f t="shared" si="4"/>
        <v>0</v>
      </c>
      <c r="AG22" s="165">
        <f t="shared" si="5"/>
        <v>0</v>
      </c>
      <c r="AH22" s="165">
        <f t="shared" si="6"/>
        <v>0</v>
      </c>
      <c r="AI22" s="165">
        <f t="shared" si="7"/>
        <v>0</v>
      </c>
      <c r="AJ22" s="165">
        <f t="shared" si="8"/>
        <v>0</v>
      </c>
      <c r="AK22" s="165">
        <f t="shared" si="9"/>
        <v>0</v>
      </c>
      <c r="AL22" s="165">
        <f t="shared" si="10"/>
        <v>0</v>
      </c>
      <c r="AM22" s="165">
        <f t="shared" si="11"/>
        <v>0</v>
      </c>
      <c r="AN22" s="165">
        <f t="shared" si="12"/>
        <v>0</v>
      </c>
      <c r="AO22" s="165">
        <f t="shared" si="13"/>
        <v>0</v>
      </c>
      <c r="AP22" s="165">
        <f t="shared" si="14"/>
        <v>0</v>
      </c>
      <c r="AQ22" s="165">
        <f t="shared" si="15"/>
        <v>0</v>
      </c>
      <c r="AR22" s="165">
        <f t="shared" si="16"/>
        <v>0</v>
      </c>
      <c r="AS22" s="165">
        <f t="shared" si="17"/>
        <v>0</v>
      </c>
      <c r="AT22" s="165">
        <f t="shared" si="18"/>
        <v>0</v>
      </c>
      <c r="AU22" s="165">
        <f t="shared" si="19"/>
        <v>0</v>
      </c>
      <c r="AV22" s="165">
        <f t="shared" si="20"/>
        <v>0</v>
      </c>
      <c r="AW22" s="163">
        <f t="shared" si="21"/>
        <v>0</v>
      </c>
    </row>
    <row r="23" spans="1:49" ht="12.75">
      <c r="A23" s="192">
        <f>Truong!A28</f>
        <v>0</v>
      </c>
      <c r="B23" s="183">
        <f>Truong!B28</f>
        <v>0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5"/>
      <c r="N23" s="185"/>
      <c r="O23" s="185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66"/>
      <c r="AC23" s="167">
        <f t="shared" si="1"/>
        <v>0</v>
      </c>
      <c r="AD23" s="165">
        <f t="shared" si="2"/>
        <v>0</v>
      </c>
      <c r="AE23" s="165">
        <f t="shared" si="3"/>
        <v>0</v>
      </c>
      <c r="AF23" s="165">
        <f t="shared" si="4"/>
        <v>0</v>
      </c>
      <c r="AG23" s="165">
        <f t="shared" si="5"/>
        <v>0</v>
      </c>
      <c r="AH23" s="165">
        <f t="shared" si="6"/>
        <v>0</v>
      </c>
      <c r="AI23" s="165">
        <f t="shared" si="7"/>
        <v>0</v>
      </c>
      <c r="AJ23" s="165">
        <f t="shared" si="8"/>
        <v>0</v>
      </c>
      <c r="AK23" s="165">
        <f t="shared" si="9"/>
        <v>0</v>
      </c>
      <c r="AL23" s="165">
        <f t="shared" si="10"/>
        <v>0</v>
      </c>
      <c r="AM23" s="165">
        <f t="shared" si="11"/>
        <v>0</v>
      </c>
      <c r="AN23" s="165">
        <f t="shared" si="12"/>
        <v>0</v>
      </c>
      <c r="AO23" s="165">
        <f t="shared" si="13"/>
        <v>0</v>
      </c>
      <c r="AP23" s="165">
        <f t="shared" si="14"/>
        <v>0</v>
      </c>
      <c r="AQ23" s="165">
        <f t="shared" si="15"/>
        <v>0</v>
      </c>
      <c r="AR23" s="165">
        <f t="shared" si="16"/>
        <v>0</v>
      </c>
      <c r="AS23" s="165">
        <f t="shared" si="17"/>
        <v>0</v>
      </c>
      <c r="AT23" s="165">
        <f t="shared" si="18"/>
        <v>0</v>
      </c>
      <c r="AU23" s="165">
        <f t="shared" si="19"/>
        <v>0</v>
      </c>
      <c r="AV23" s="165">
        <f t="shared" si="20"/>
        <v>0</v>
      </c>
      <c r="AW23" s="163">
        <f t="shared" si="21"/>
        <v>0</v>
      </c>
    </row>
    <row r="24" spans="1:49" ht="12.75">
      <c r="A24" s="192">
        <f>Truong!A29</f>
        <v>0</v>
      </c>
      <c r="B24" s="183">
        <f>Truong!B29</f>
        <v>0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5"/>
      <c r="N24" s="185"/>
      <c r="O24" s="185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66"/>
      <c r="AC24" s="167">
        <f t="shared" si="1"/>
        <v>0</v>
      </c>
      <c r="AD24" s="165">
        <f t="shared" si="2"/>
        <v>0</v>
      </c>
      <c r="AE24" s="165">
        <f t="shared" si="3"/>
        <v>0</v>
      </c>
      <c r="AF24" s="165">
        <f t="shared" si="4"/>
        <v>0</v>
      </c>
      <c r="AG24" s="165">
        <f t="shared" si="5"/>
        <v>0</v>
      </c>
      <c r="AH24" s="165">
        <f t="shared" si="6"/>
        <v>0</v>
      </c>
      <c r="AI24" s="165">
        <f t="shared" si="7"/>
        <v>0</v>
      </c>
      <c r="AJ24" s="165">
        <f t="shared" si="8"/>
        <v>0</v>
      </c>
      <c r="AK24" s="165">
        <f t="shared" si="9"/>
        <v>0</v>
      </c>
      <c r="AL24" s="165">
        <f t="shared" si="10"/>
        <v>0</v>
      </c>
      <c r="AM24" s="165">
        <f t="shared" si="11"/>
        <v>0</v>
      </c>
      <c r="AN24" s="165">
        <f t="shared" si="12"/>
        <v>0</v>
      </c>
      <c r="AO24" s="165">
        <f t="shared" si="13"/>
        <v>0</v>
      </c>
      <c r="AP24" s="165">
        <f t="shared" si="14"/>
        <v>0</v>
      </c>
      <c r="AQ24" s="165">
        <f t="shared" si="15"/>
        <v>0</v>
      </c>
      <c r="AR24" s="165">
        <f t="shared" si="16"/>
        <v>0</v>
      </c>
      <c r="AS24" s="165">
        <f t="shared" si="17"/>
        <v>0</v>
      </c>
      <c r="AT24" s="165">
        <f t="shared" si="18"/>
        <v>0</v>
      </c>
      <c r="AU24" s="165">
        <f t="shared" si="19"/>
        <v>0</v>
      </c>
      <c r="AV24" s="165">
        <f t="shared" si="20"/>
        <v>0</v>
      </c>
      <c r="AW24" s="163">
        <f t="shared" si="21"/>
        <v>0</v>
      </c>
    </row>
    <row r="25" spans="1:49" ht="12.75">
      <c r="A25" s="192">
        <f>Truong!A30</f>
        <v>0</v>
      </c>
      <c r="B25" s="183">
        <f>Truong!B30</f>
        <v>0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5"/>
      <c r="N25" s="185"/>
      <c r="O25" s="185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66"/>
      <c r="AC25" s="167">
        <f t="shared" si="1"/>
        <v>0</v>
      </c>
      <c r="AD25" s="165">
        <f t="shared" si="2"/>
        <v>0</v>
      </c>
      <c r="AE25" s="165">
        <f t="shared" si="3"/>
        <v>0</v>
      </c>
      <c r="AF25" s="165">
        <f t="shared" si="4"/>
        <v>0</v>
      </c>
      <c r="AG25" s="165">
        <f t="shared" si="5"/>
        <v>0</v>
      </c>
      <c r="AH25" s="165">
        <f t="shared" si="6"/>
        <v>0</v>
      </c>
      <c r="AI25" s="165">
        <f t="shared" si="7"/>
        <v>0</v>
      </c>
      <c r="AJ25" s="165">
        <f t="shared" si="8"/>
        <v>0</v>
      </c>
      <c r="AK25" s="165">
        <f t="shared" si="9"/>
        <v>0</v>
      </c>
      <c r="AL25" s="165">
        <f t="shared" si="10"/>
        <v>0</v>
      </c>
      <c r="AM25" s="165">
        <f t="shared" si="11"/>
        <v>0</v>
      </c>
      <c r="AN25" s="165">
        <f t="shared" si="12"/>
        <v>0</v>
      </c>
      <c r="AO25" s="165">
        <f t="shared" si="13"/>
        <v>0</v>
      </c>
      <c r="AP25" s="165">
        <f t="shared" si="14"/>
        <v>0</v>
      </c>
      <c r="AQ25" s="165">
        <f t="shared" si="15"/>
        <v>0</v>
      </c>
      <c r="AR25" s="165">
        <f t="shared" si="16"/>
        <v>0</v>
      </c>
      <c r="AS25" s="165">
        <f t="shared" si="17"/>
        <v>0</v>
      </c>
      <c r="AT25" s="165">
        <f t="shared" si="18"/>
        <v>0</v>
      </c>
      <c r="AU25" s="165">
        <f t="shared" si="19"/>
        <v>0</v>
      </c>
      <c r="AV25" s="165">
        <f t="shared" si="20"/>
        <v>0</v>
      </c>
      <c r="AW25" s="163">
        <f t="shared" si="21"/>
        <v>0</v>
      </c>
    </row>
    <row r="26" spans="1:49" ht="12.75">
      <c r="A26" s="192">
        <f>Truong!A31</f>
        <v>0</v>
      </c>
      <c r="B26" s="183">
        <f>Truong!B31</f>
        <v>0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5"/>
      <c r="N26" s="185"/>
      <c r="O26" s="185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66"/>
      <c r="AC26" s="167">
        <f t="shared" si="1"/>
        <v>0</v>
      </c>
      <c r="AD26" s="165">
        <f t="shared" si="2"/>
        <v>0</v>
      </c>
      <c r="AE26" s="165">
        <f t="shared" si="3"/>
        <v>0</v>
      </c>
      <c r="AF26" s="165">
        <f t="shared" si="4"/>
        <v>0</v>
      </c>
      <c r="AG26" s="165">
        <f t="shared" si="5"/>
        <v>0</v>
      </c>
      <c r="AH26" s="165">
        <f t="shared" si="6"/>
        <v>0</v>
      </c>
      <c r="AI26" s="165">
        <f t="shared" si="7"/>
        <v>0</v>
      </c>
      <c r="AJ26" s="165">
        <f t="shared" si="8"/>
        <v>0</v>
      </c>
      <c r="AK26" s="165">
        <f t="shared" si="9"/>
        <v>0</v>
      </c>
      <c r="AL26" s="165">
        <f t="shared" si="10"/>
        <v>0</v>
      </c>
      <c r="AM26" s="165">
        <f t="shared" si="11"/>
        <v>0</v>
      </c>
      <c r="AN26" s="165">
        <f t="shared" si="12"/>
        <v>0</v>
      </c>
      <c r="AO26" s="165">
        <f t="shared" si="13"/>
        <v>0</v>
      </c>
      <c r="AP26" s="165">
        <f t="shared" si="14"/>
        <v>0</v>
      </c>
      <c r="AQ26" s="165">
        <f t="shared" si="15"/>
        <v>0</v>
      </c>
      <c r="AR26" s="165">
        <f t="shared" si="16"/>
        <v>0</v>
      </c>
      <c r="AS26" s="165">
        <f t="shared" si="17"/>
        <v>0</v>
      </c>
      <c r="AT26" s="165">
        <f t="shared" si="18"/>
        <v>0</v>
      </c>
      <c r="AU26" s="165">
        <f t="shared" si="19"/>
        <v>0</v>
      </c>
      <c r="AV26" s="165">
        <f t="shared" si="20"/>
        <v>0</v>
      </c>
      <c r="AW26" s="163">
        <f t="shared" si="21"/>
        <v>0</v>
      </c>
    </row>
    <row r="27" spans="1:49" ht="12.75">
      <c r="A27" s="192">
        <f>Truong!A32</f>
        <v>0</v>
      </c>
      <c r="B27" s="183">
        <f>Truong!B32</f>
        <v>0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5"/>
      <c r="N27" s="185"/>
      <c r="O27" s="185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66"/>
      <c r="AC27" s="167">
        <f t="shared" si="1"/>
        <v>0</v>
      </c>
      <c r="AD27" s="165">
        <f t="shared" si="2"/>
        <v>0</v>
      </c>
      <c r="AE27" s="165">
        <f t="shared" si="3"/>
        <v>0</v>
      </c>
      <c r="AF27" s="165">
        <f t="shared" si="4"/>
        <v>0</v>
      </c>
      <c r="AG27" s="165">
        <f t="shared" si="5"/>
        <v>0</v>
      </c>
      <c r="AH27" s="165">
        <f t="shared" si="6"/>
        <v>0</v>
      </c>
      <c r="AI27" s="165">
        <f t="shared" si="7"/>
        <v>0</v>
      </c>
      <c r="AJ27" s="165">
        <f t="shared" si="8"/>
        <v>0</v>
      </c>
      <c r="AK27" s="165">
        <f t="shared" si="9"/>
        <v>0</v>
      </c>
      <c r="AL27" s="165">
        <f t="shared" si="10"/>
        <v>0</v>
      </c>
      <c r="AM27" s="165">
        <f t="shared" si="11"/>
        <v>0</v>
      </c>
      <c r="AN27" s="165">
        <f t="shared" si="12"/>
        <v>0</v>
      </c>
      <c r="AO27" s="165">
        <f t="shared" si="13"/>
        <v>0</v>
      </c>
      <c r="AP27" s="165">
        <f t="shared" si="14"/>
        <v>0</v>
      </c>
      <c r="AQ27" s="165">
        <f t="shared" si="15"/>
        <v>0</v>
      </c>
      <c r="AR27" s="165">
        <f t="shared" si="16"/>
        <v>0</v>
      </c>
      <c r="AS27" s="165">
        <f t="shared" si="17"/>
        <v>0</v>
      </c>
      <c r="AT27" s="165">
        <f t="shared" si="18"/>
        <v>0</v>
      </c>
      <c r="AU27" s="165">
        <f t="shared" si="19"/>
        <v>0</v>
      </c>
      <c r="AV27" s="165">
        <f t="shared" si="20"/>
        <v>0</v>
      </c>
      <c r="AW27" s="163">
        <f t="shared" si="21"/>
        <v>0</v>
      </c>
    </row>
    <row r="28" spans="1:49" ht="12.75">
      <c r="A28" s="192">
        <f>Truong!A33</f>
        <v>0</v>
      </c>
      <c r="B28" s="183">
        <f>Truong!B33</f>
        <v>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5"/>
      <c r="N28" s="185"/>
      <c r="O28" s="185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66"/>
      <c r="AC28" s="167">
        <f t="shared" si="1"/>
        <v>0</v>
      </c>
      <c r="AD28" s="165">
        <f t="shared" si="2"/>
        <v>0</v>
      </c>
      <c r="AE28" s="165">
        <f t="shared" si="3"/>
        <v>0</v>
      </c>
      <c r="AF28" s="165">
        <f t="shared" si="4"/>
        <v>0</v>
      </c>
      <c r="AG28" s="165">
        <f t="shared" si="5"/>
        <v>0</v>
      </c>
      <c r="AH28" s="165">
        <f t="shared" si="6"/>
        <v>0</v>
      </c>
      <c r="AI28" s="165">
        <f t="shared" si="7"/>
        <v>0</v>
      </c>
      <c r="AJ28" s="165">
        <f t="shared" si="8"/>
        <v>0</v>
      </c>
      <c r="AK28" s="165">
        <f t="shared" si="9"/>
        <v>0</v>
      </c>
      <c r="AL28" s="165">
        <f t="shared" si="10"/>
        <v>0</v>
      </c>
      <c r="AM28" s="165">
        <f t="shared" si="11"/>
        <v>0</v>
      </c>
      <c r="AN28" s="165">
        <f t="shared" si="12"/>
        <v>0</v>
      </c>
      <c r="AO28" s="165">
        <f t="shared" si="13"/>
        <v>0</v>
      </c>
      <c r="AP28" s="165">
        <f t="shared" si="14"/>
        <v>0</v>
      </c>
      <c r="AQ28" s="165">
        <f t="shared" si="15"/>
        <v>0</v>
      </c>
      <c r="AR28" s="165">
        <f t="shared" si="16"/>
        <v>0</v>
      </c>
      <c r="AS28" s="165">
        <f t="shared" si="17"/>
        <v>0</v>
      </c>
      <c r="AT28" s="165">
        <f t="shared" si="18"/>
        <v>0</v>
      </c>
      <c r="AU28" s="165">
        <f t="shared" si="19"/>
        <v>0</v>
      </c>
      <c r="AV28" s="165">
        <f t="shared" si="20"/>
        <v>0</v>
      </c>
      <c r="AW28" s="163">
        <f t="shared" si="21"/>
        <v>0</v>
      </c>
    </row>
    <row r="29" spans="1:49" ht="12.75">
      <c r="A29" s="192">
        <f>Truong!A34</f>
        <v>0</v>
      </c>
      <c r="B29" s="183">
        <f>Truong!B34</f>
        <v>0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5"/>
      <c r="N29" s="185"/>
      <c r="O29" s="185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66"/>
      <c r="AC29" s="167">
        <f t="shared" si="1"/>
        <v>0</v>
      </c>
      <c r="AD29" s="165">
        <f t="shared" si="2"/>
        <v>0</v>
      </c>
      <c r="AE29" s="165">
        <f t="shared" si="3"/>
        <v>0</v>
      </c>
      <c r="AF29" s="165">
        <f t="shared" si="4"/>
        <v>0</v>
      </c>
      <c r="AG29" s="165">
        <f t="shared" si="5"/>
        <v>0</v>
      </c>
      <c r="AH29" s="165">
        <f t="shared" si="6"/>
        <v>0</v>
      </c>
      <c r="AI29" s="165">
        <f t="shared" si="7"/>
        <v>0</v>
      </c>
      <c r="AJ29" s="165">
        <f t="shared" si="8"/>
        <v>0</v>
      </c>
      <c r="AK29" s="165">
        <f t="shared" si="9"/>
        <v>0</v>
      </c>
      <c r="AL29" s="165">
        <f t="shared" si="10"/>
        <v>0</v>
      </c>
      <c r="AM29" s="165">
        <f t="shared" si="11"/>
        <v>0</v>
      </c>
      <c r="AN29" s="165">
        <f t="shared" si="12"/>
        <v>0</v>
      </c>
      <c r="AO29" s="165">
        <f t="shared" si="13"/>
        <v>0</v>
      </c>
      <c r="AP29" s="165">
        <f t="shared" si="14"/>
        <v>0</v>
      </c>
      <c r="AQ29" s="165">
        <f t="shared" si="15"/>
        <v>0</v>
      </c>
      <c r="AR29" s="165">
        <f t="shared" si="16"/>
        <v>0</v>
      </c>
      <c r="AS29" s="165">
        <f t="shared" si="17"/>
        <v>0</v>
      </c>
      <c r="AT29" s="165">
        <f t="shared" si="18"/>
        <v>0</v>
      </c>
      <c r="AU29" s="165">
        <f t="shared" si="19"/>
        <v>0</v>
      </c>
      <c r="AV29" s="165">
        <f t="shared" si="20"/>
        <v>0</v>
      </c>
      <c r="AW29" s="163">
        <f t="shared" si="21"/>
        <v>0</v>
      </c>
    </row>
    <row r="30" spans="1:49" ht="12.75">
      <c r="A30" s="192">
        <f>Truong!A35</f>
        <v>0</v>
      </c>
      <c r="B30" s="183">
        <f>Truong!B35</f>
        <v>0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5"/>
      <c r="N30" s="185"/>
      <c r="O30" s="185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66"/>
      <c r="AC30" s="167">
        <f t="shared" si="1"/>
        <v>0</v>
      </c>
      <c r="AD30" s="165">
        <f t="shared" si="2"/>
        <v>0</v>
      </c>
      <c r="AE30" s="165">
        <f t="shared" si="3"/>
        <v>0</v>
      </c>
      <c r="AF30" s="165">
        <f t="shared" si="4"/>
        <v>0</v>
      </c>
      <c r="AG30" s="165">
        <f t="shared" si="5"/>
        <v>0</v>
      </c>
      <c r="AH30" s="165">
        <f t="shared" si="6"/>
        <v>0</v>
      </c>
      <c r="AI30" s="165">
        <f t="shared" si="7"/>
        <v>0</v>
      </c>
      <c r="AJ30" s="165">
        <f t="shared" si="8"/>
        <v>0</v>
      </c>
      <c r="AK30" s="165">
        <f t="shared" si="9"/>
        <v>0</v>
      </c>
      <c r="AL30" s="165">
        <f t="shared" si="10"/>
        <v>0</v>
      </c>
      <c r="AM30" s="165">
        <f t="shared" si="11"/>
        <v>0</v>
      </c>
      <c r="AN30" s="165">
        <f t="shared" si="12"/>
        <v>0</v>
      </c>
      <c r="AO30" s="165">
        <f t="shared" si="13"/>
        <v>0</v>
      </c>
      <c r="AP30" s="165">
        <f t="shared" si="14"/>
        <v>0</v>
      </c>
      <c r="AQ30" s="165">
        <f t="shared" si="15"/>
        <v>0</v>
      </c>
      <c r="AR30" s="165">
        <f t="shared" si="16"/>
        <v>0</v>
      </c>
      <c r="AS30" s="165">
        <f t="shared" si="17"/>
        <v>0</v>
      </c>
      <c r="AT30" s="165">
        <f t="shared" si="18"/>
        <v>0</v>
      </c>
      <c r="AU30" s="165">
        <f t="shared" si="19"/>
        <v>0</v>
      </c>
      <c r="AV30" s="165">
        <f t="shared" si="20"/>
        <v>0</v>
      </c>
      <c r="AW30" s="163">
        <f t="shared" si="21"/>
        <v>0</v>
      </c>
    </row>
    <row r="31" spans="1:49" ht="12.75">
      <c r="A31" s="192">
        <f>Truong!A36</f>
        <v>0</v>
      </c>
      <c r="B31" s="183">
        <f>Truong!B36</f>
        <v>0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5"/>
      <c r="N31" s="185"/>
      <c r="O31" s="185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66"/>
      <c r="AC31" s="167">
        <f t="shared" si="1"/>
        <v>0</v>
      </c>
      <c r="AD31" s="165">
        <f t="shared" si="2"/>
        <v>0</v>
      </c>
      <c r="AE31" s="165">
        <f t="shared" si="3"/>
        <v>0</v>
      </c>
      <c r="AF31" s="165">
        <f t="shared" si="4"/>
        <v>0</v>
      </c>
      <c r="AG31" s="165">
        <f t="shared" si="5"/>
        <v>0</v>
      </c>
      <c r="AH31" s="165">
        <f t="shared" si="6"/>
        <v>0</v>
      </c>
      <c r="AI31" s="165">
        <f t="shared" si="7"/>
        <v>0</v>
      </c>
      <c r="AJ31" s="165">
        <f t="shared" si="8"/>
        <v>0</v>
      </c>
      <c r="AK31" s="165">
        <f t="shared" si="9"/>
        <v>0</v>
      </c>
      <c r="AL31" s="165">
        <f t="shared" si="10"/>
        <v>0</v>
      </c>
      <c r="AM31" s="165">
        <f t="shared" si="11"/>
        <v>0</v>
      </c>
      <c r="AN31" s="165">
        <f t="shared" si="12"/>
        <v>0</v>
      </c>
      <c r="AO31" s="165">
        <f t="shared" si="13"/>
        <v>0</v>
      </c>
      <c r="AP31" s="165">
        <f t="shared" si="14"/>
        <v>0</v>
      </c>
      <c r="AQ31" s="165">
        <f t="shared" si="15"/>
        <v>0</v>
      </c>
      <c r="AR31" s="165">
        <f t="shared" si="16"/>
        <v>0</v>
      </c>
      <c r="AS31" s="165">
        <f t="shared" si="17"/>
        <v>0</v>
      </c>
      <c r="AT31" s="165">
        <f t="shared" si="18"/>
        <v>0</v>
      </c>
      <c r="AU31" s="165">
        <f t="shared" si="19"/>
        <v>0</v>
      </c>
      <c r="AV31" s="165">
        <f t="shared" si="20"/>
        <v>0</v>
      </c>
      <c r="AW31" s="163">
        <f t="shared" si="21"/>
        <v>0</v>
      </c>
    </row>
    <row r="32" spans="1:49" ht="12.75">
      <c r="A32" s="192">
        <f>Truong!A37</f>
        <v>0</v>
      </c>
      <c r="B32" s="187">
        <f>Truong!B37</f>
        <v>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5"/>
      <c r="N32" s="185"/>
      <c r="O32" s="185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66"/>
      <c r="AC32" s="167">
        <f t="shared" si="1"/>
        <v>0</v>
      </c>
      <c r="AD32" s="165">
        <f t="shared" si="2"/>
        <v>0</v>
      </c>
      <c r="AE32" s="165">
        <f t="shared" si="3"/>
        <v>0</v>
      </c>
      <c r="AF32" s="165">
        <f t="shared" si="4"/>
        <v>0</v>
      </c>
      <c r="AG32" s="165">
        <f t="shared" si="5"/>
        <v>0</v>
      </c>
      <c r="AH32" s="165">
        <f t="shared" si="6"/>
        <v>0</v>
      </c>
      <c r="AI32" s="165">
        <f t="shared" si="7"/>
        <v>0</v>
      </c>
      <c r="AJ32" s="165">
        <f t="shared" si="8"/>
        <v>0</v>
      </c>
      <c r="AK32" s="165">
        <f t="shared" si="9"/>
        <v>0</v>
      </c>
      <c r="AL32" s="165">
        <f t="shared" si="10"/>
        <v>0</v>
      </c>
      <c r="AM32" s="165">
        <f t="shared" si="11"/>
        <v>0</v>
      </c>
      <c r="AN32" s="165">
        <f t="shared" si="12"/>
        <v>0</v>
      </c>
      <c r="AO32" s="165">
        <f t="shared" si="13"/>
        <v>0</v>
      </c>
      <c r="AP32" s="165">
        <f t="shared" si="14"/>
        <v>0</v>
      </c>
      <c r="AQ32" s="165">
        <f t="shared" si="15"/>
        <v>0</v>
      </c>
      <c r="AR32" s="165">
        <f t="shared" si="16"/>
        <v>0</v>
      </c>
      <c r="AS32" s="165">
        <f t="shared" si="17"/>
        <v>0</v>
      </c>
      <c r="AT32" s="165">
        <f t="shared" si="18"/>
        <v>0</v>
      </c>
      <c r="AU32" s="165">
        <f t="shared" si="19"/>
        <v>0</v>
      </c>
      <c r="AV32" s="165">
        <f t="shared" si="20"/>
        <v>0</v>
      </c>
      <c r="AW32" s="163">
        <f t="shared" si="21"/>
        <v>0</v>
      </c>
    </row>
    <row r="33" spans="1:49" ht="12.75">
      <c r="A33" s="192">
        <f>Truong!A38</f>
        <v>0</v>
      </c>
      <c r="B33" s="183">
        <f>Truong!B38</f>
        <v>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5"/>
      <c r="N33" s="185"/>
      <c r="O33" s="185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66"/>
      <c r="AC33" s="167">
        <f t="shared" si="1"/>
        <v>0</v>
      </c>
      <c r="AD33" s="165">
        <f t="shared" si="2"/>
        <v>0</v>
      </c>
      <c r="AE33" s="165">
        <f t="shared" si="3"/>
        <v>0</v>
      </c>
      <c r="AF33" s="165">
        <f t="shared" si="4"/>
        <v>0</v>
      </c>
      <c r="AG33" s="165">
        <f t="shared" si="5"/>
        <v>0</v>
      </c>
      <c r="AH33" s="165">
        <f t="shared" si="6"/>
        <v>0</v>
      </c>
      <c r="AI33" s="165">
        <f t="shared" si="7"/>
        <v>0</v>
      </c>
      <c r="AJ33" s="165">
        <f t="shared" si="8"/>
        <v>0</v>
      </c>
      <c r="AK33" s="165">
        <f t="shared" si="9"/>
        <v>0</v>
      </c>
      <c r="AL33" s="165">
        <f t="shared" si="10"/>
        <v>0</v>
      </c>
      <c r="AM33" s="165">
        <f t="shared" si="11"/>
        <v>0</v>
      </c>
      <c r="AN33" s="165">
        <f t="shared" si="12"/>
        <v>0</v>
      </c>
      <c r="AO33" s="165">
        <f t="shared" si="13"/>
        <v>0</v>
      </c>
      <c r="AP33" s="165">
        <f t="shared" si="14"/>
        <v>0</v>
      </c>
      <c r="AQ33" s="165">
        <f t="shared" si="15"/>
        <v>0</v>
      </c>
      <c r="AR33" s="165">
        <f t="shared" si="16"/>
        <v>0</v>
      </c>
      <c r="AS33" s="165">
        <f t="shared" si="17"/>
        <v>0</v>
      </c>
      <c r="AT33" s="165">
        <f t="shared" si="18"/>
        <v>0</v>
      </c>
      <c r="AU33" s="165">
        <f t="shared" si="19"/>
        <v>0</v>
      </c>
      <c r="AV33" s="165">
        <f t="shared" si="20"/>
        <v>0</v>
      </c>
      <c r="AW33" s="163">
        <f t="shared" si="21"/>
        <v>0</v>
      </c>
    </row>
    <row r="34" spans="1:49" ht="12.75">
      <c r="A34" s="192">
        <f>Truong!A39</f>
        <v>0</v>
      </c>
      <c r="B34" s="187">
        <f>Truong!B39</f>
        <v>0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66"/>
      <c r="AC34" s="167">
        <f t="shared" si="1"/>
        <v>0</v>
      </c>
      <c r="AD34" s="165">
        <f t="shared" si="2"/>
        <v>0</v>
      </c>
      <c r="AE34" s="165">
        <f t="shared" si="3"/>
        <v>0</v>
      </c>
      <c r="AF34" s="165">
        <f t="shared" si="4"/>
        <v>0</v>
      </c>
      <c r="AG34" s="165">
        <f t="shared" si="5"/>
        <v>0</v>
      </c>
      <c r="AH34" s="165">
        <f t="shared" si="6"/>
        <v>0</v>
      </c>
      <c r="AI34" s="165">
        <f t="shared" si="7"/>
        <v>0</v>
      </c>
      <c r="AJ34" s="165">
        <f t="shared" si="8"/>
        <v>0</v>
      </c>
      <c r="AK34" s="165">
        <f t="shared" si="9"/>
        <v>0</v>
      </c>
      <c r="AL34" s="165">
        <f t="shared" si="10"/>
        <v>0</v>
      </c>
      <c r="AM34" s="165">
        <f t="shared" si="11"/>
        <v>0</v>
      </c>
      <c r="AN34" s="165">
        <f t="shared" si="12"/>
        <v>0</v>
      </c>
      <c r="AO34" s="165">
        <f t="shared" si="13"/>
        <v>0</v>
      </c>
      <c r="AP34" s="165">
        <f t="shared" si="14"/>
        <v>0</v>
      </c>
      <c r="AQ34" s="165">
        <f t="shared" si="15"/>
        <v>0</v>
      </c>
      <c r="AR34" s="165">
        <f t="shared" si="16"/>
        <v>0</v>
      </c>
      <c r="AS34" s="165">
        <f t="shared" si="17"/>
        <v>0</v>
      </c>
      <c r="AT34" s="165">
        <f t="shared" si="18"/>
        <v>0</v>
      </c>
      <c r="AU34" s="165">
        <f t="shared" si="19"/>
        <v>0</v>
      </c>
      <c r="AV34" s="165">
        <f t="shared" si="20"/>
        <v>0</v>
      </c>
      <c r="AW34" s="163">
        <f t="shared" si="21"/>
        <v>0</v>
      </c>
    </row>
    <row r="35" spans="1:49" ht="12.75">
      <c r="A35" s="193">
        <f>Truong!A40</f>
        <v>0</v>
      </c>
      <c r="B35" s="188">
        <f>Truong!B40</f>
        <v>0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  <c r="N35" s="190"/>
      <c r="O35" s="190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66"/>
      <c r="AC35" s="167">
        <f t="shared" si="1"/>
        <v>0</v>
      </c>
      <c r="AD35" s="165">
        <f t="shared" si="2"/>
        <v>0</v>
      </c>
      <c r="AE35" s="165">
        <f t="shared" si="3"/>
        <v>0</v>
      </c>
      <c r="AF35" s="165">
        <f t="shared" si="4"/>
        <v>0</v>
      </c>
      <c r="AG35" s="165">
        <f t="shared" si="5"/>
        <v>0</v>
      </c>
      <c r="AH35" s="165">
        <f t="shared" si="6"/>
        <v>0</v>
      </c>
      <c r="AI35" s="165">
        <f t="shared" si="7"/>
        <v>0</v>
      </c>
      <c r="AJ35" s="165">
        <f t="shared" si="8"/>
        <v>0</v>
      </c>
      <c r="AK35" s="165">
        <f t="shared" si="9"/>
        <v>0</v>
      </c>
      <c r="AL35" s="165">
        <f t="shared" si="10"/>
        <v>0</v>
      </c>
      <c r="AM35" s="165">
        <f t="shared" si="11"/>
        <v>0</v>
      </c>
      <c r="AN35" s="165">
        <f t="shared" si="12"/>
        <v>0</v>
      </c>
      <c r="AO35" s="165">
        <f t="shared" si="13"/>
        <v>0</v>
      </c>
      <c r="AP35" s="165">
        <f t="shared" si="14"/>
        <v>0</v>
      </c>
      <c r="AQ35" s="165">
        <f t="shared" si="15"/>
        <v>0</v>
      </c>
      <c r="AR35" s="165">
        <f t="shared" si="16"/>
        <v>0</v>
      </c>
      <c r="AS35" s="165">
        <f t="shared" si="17"/>
        <v>0</v>
      </c>
      <c r="AT35" s="165">
        <f t="shared" si="18"/>
        <v>0</v>
      </c>
      <c r="AU35" s="165">
        <f t="shared" si="19"/>
        <v>0</v>
      </c>
      <c r="AV35" s="165">
        <f t="shared" si="20"/>
        <v>0</v>
      </c>
      <c r="AW35" s="163">
        <f t="shared" si="21"/>
        <v>0</v>
      </c>
    </row>
    <row r="36" spans="1:35" ht="14.25">
      <c r="A36" s="6" t="s">
        <v>81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I36" s="8"/>
    </row>
    <row r="37" spans="1:35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I37" s="8"/>
    </row>
    <row r="38" spans="1:35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I38" s="8"/>
    </row>
    <row r="39" spans="1:35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I39" s="8"/>
    </row>
    <row r="40" spans="1:35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I40" s="8"/>
    </row>
    <row r="41" spans="1:35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I41" s="8"/>
    </row>
    <row r="42" spans="1:35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I42" s="8"/>
    </row>
    <row r="43" spans="1:35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I43" s="8"/>
    </row>
    <row r="44" spans="1:35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I44" s="8"/>
    </row>
    <row r="45" spans="1:35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I45" s="8"/>
    </row>
    <row r="46" spans="1:35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I46" s="8"/>
    </row>
    <row r="47" spans="1:35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I47" s="8"/>
    </row>
    <row r="48" spans="1:35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I48" s="8"/>
    </row>
    <row r="49" spans="1:35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I49" s="8"/>
    </row>
    <row r="50" spans="1:35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I50" s="8"/>
    </row>
    <row r="51" spans="1:3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I51" s="8"/>
    </row>
    <row r="52" spans="1:3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I52" s="8"/>
    </row>
    <row r="53" spans="1:3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I53" s="8"/>
    </row>
    <row r="54" spans="1:35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I54" s="8"/>
    </row>
    <row r="55" spans="1:35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I55" s="8"/>
    </row>
    <row r="56" spans="1:35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I56" s="8"/>
    </row>
    <row r="57" spans="1:35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I57" s="8"/>
    </row>
    <row r="58" spans="1:35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I58" s="8"/>
    </row>
    <row r="59" spans="1:35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I59" s="8"/>
    </row>
    <row r="60" spans="1:35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I60" s="8"/>
    </row>
    <row r="61" spans="1:35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I61" s="8"/>
    </row>
    <row r="62" spans="1:35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I62" s="8"/>
    </row>
    <row r="63" spans="1:35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I63" s="8"/>
    </row>
    <row r="64" spans="1:35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I64" s="8"/>
    </row>
    <row r="65" spans="1:35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I65" s="8"/>
    </row>
    <row r="66" spans="1:35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I66" s="8"/>
    </row>
    <row r="67" spans="1:35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I67" s="8"/>
    </row>
    <row r="68" spans="1:35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I68" s="8"/>
    </row>
    <row r="69" spans="1:35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I69" s="8"/>
    </row>
    <row r="70" spans="1:35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I70" s="8"/>
    </row>
    <row r="71" spans="1:35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I71" s="8"/>
    </row>
    <row r="72" spans="1:35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I72" s="8"/>
    </row>
    <row r="73" spans="1:35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I73" s="8"/>
    </row>
    <row r="74" spans="1:35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I74" s="8"/>
    </row>
    <row r="75" spans="1:35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I75" s="8"/>
    </row>
    <row r="76" spans="1:35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I76" s="8"/>
    </row>
    <row r="77" spans="1:35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I77" s="8"/>
    </row>
    <row r="78" spans="1:35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I78" s="8"/>
    </row>
    <row r="79" spans="1:35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I79" s="8"/>
    </row>
    <row r="80" spans="1:35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I80" s="8"/>
    </row>
    <row r="81" spans="1:35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I81" s="8"/>
    </row>
    <row r="82" spans="1:35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I82" s="8"/>
    </row>
    <row r="83" spans="1:35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I83" s="8"/>
    </row>
    <row r="84" spans="1:35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I84" s="8"/>
    </row>
    <row r="85" spans="1:35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I85" s="8"/>
    </row>
    <row r="86" spans="1:35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I86" s="8"/>
    </row>
    <row r="87" spans="1:35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I87" s="8"/>
    </row>
    <row r="88" spans="1:35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I88" s="8"/>
    </row>
    <row r="89" spans="1:35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I89" s="8"/>
    </row>
    <row r="90" spans="1:35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I90" s="8"/>
    </row>
    <row r="91" spans="1:35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I91" s="8"/>
    </row>
    <row r="92" spans="1:35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I92" s="8"/>
    </row>
    <row r="93" spans="1:35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I93" s="8"/>
    </row>
    <row r="94" spans="1:35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I94" s="8"/>
    </row>
    <row r="95" spans="1:35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I95" s="8"/>
    </row>
    <row r="96" spans="1:35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I96" s="8"/>
    </row>
    <row r="97" spans="1:35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I97" s="8"/>
    </row>
    <row r="98" spans="1:35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I98" s="8"/>
    </row>
    <row r="99" spans="1:35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I99" s="8"/>
    </row>
    <row r="100" spans="1:35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I100" s="8"/>
    </row>
    <row r="101" spans="1:35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I101" s="8"/>
    </row>
    <row r="102" spans="1:35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I102" s="8"/>
    </row>
    <row r="103" spans="1:35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I103" s="8"/>
    </row>
    <row r="104" spans="1:35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I104" s="8"/>
    </row>
    <row r="105" spans="1:35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I105" s="8"/>
    </row>
    <row r="106" spans="1:35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I106" s="8"/>
    </row>
    <row r="107" spans="1:35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I107" s="8"/>
    </row>
    <row r="108" spans="1:35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I108" s="8"/>
    </row>
    <row r="109" spans="1:35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I109" s="8"/>
    </row>
    <row r="110" spans="1:35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I110" s="8"/>
    </row>
    <row r="111" spans="1:35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I111" s="8"/>
    </row>
    <row r="112" spans="1:35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I112" s="8"/>
    </row>
    <row r="113" spans="1:35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I113" s="8"/>
    </row>
    <row r="114" spans="1:35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I114" s="8"/>
    </row>
    <row r="115" spans="1:35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I115" s="8"/>
    </row>
    <row r="116" spans="1:35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I116" s="8"/>
    </row>
    <row r="117" spans="1:35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I117" s="8"/>
    </row>
    <row r="118" spans="1:35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I118" s="8"/>
    </row>
    <row r="119" spans="1:35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I119" s="8"/>
    </row>
    <row r="120" spans="1:35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I120" s="8"/>
    </row>
    <row r="121" spans="1:35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I121" s="8"/>
    </row>
    <row r="122" spans="1:35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I122" s="8"/>
    </row>
    <row r="123" spans="1:35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I123" s="8"/>
    </row>
    <row r="124" spans="1:35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I124" s="8"/>
    </row>
    <row r="125" spans="1:35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I125" s="8"/>
    </row>
  </sheetData>
  <sheetProtection password="9DDB" sheet="1"/>
  <mergeCells count="35">
    <mergeCell ref="L1:P1"/>
    <mergeCell ref="AM3:AN3"/>
    <mergeCell ref="AO3:AP3"/>
    <mergeCell ref="AQ3:AR3"/>
    <mergeCell ref="AJ2:AJ4"/>
    <mergeCell ref="AC2:AC4"/>
    <mergeCell ref="AD2:AI2"/>
    <mergeCell ref="AD3:AE3"/>
    <mergeCell ref="AF3:AG3"/>
    <mergeCell ref="AH3:AI3"/>
    <mergeCell ref="A2:A4"/>
    <mergeCell ref="B2:B4"/>
    <mergeCell ref="I3:J3"/>
    <mergeCell ref="K3:L3"/>
    <mergeCell ref="G3:H3"/>
    <mergeCell ref="E2:L2"/>
    <mergeCell ref="C2:C4"/>
    <mergeCell ref="D2:D4"/>
    <mergeCell ref="E3:F3"/>
    <mergeCell ref="M2:O3"/>
    <mergeCell ref="AB2:AB4"/>
    <mergeCell ref="AW2:AW4"/>
    <mergeCell ref="V3:W3"/>
    <mergeCell ref="P2:W2"/>
    <mergeCell ref="T3:U3"/>
    <mergeCell ref="P3:Q3"/>
    <mergeCell ref="R3:S3"/>
    <mergeCell ref="AK2:AR2"/>
    <mergeCell ref="AK3:AL3"/>
    <mergeCell ref="AU3:AV3"/>
    <mergeCell ref="AS2:AV2"/>
    <mergeCell ref="X3:Y3"/>
    <mergeCell ref="Z3:AA3"/>
    <mergeCell ref="X2:AA2"/>
    <mergeCell ref="AS3:AT3"/>
  </mergeCells>
  <dataValidations count="7">
    <dataValidation type="whole" operator="greaterThanOrEqual" allowBlank="1" showErrorMessage="1" promptTitle="Chú ý!" prompt="Chỉ nhập dữ liệu là số nguyên." errorTitle="Nhập sai dữ liệu!" error="Hãy kiểm tra lại:&#10;- Số lượng phải là số nguyên dương;&#10;Hãy nhập lại!" sqref="V6:V35 E6:E35 G6:G35 I6:I35 K6:K35 P6:P35 R6:R35 T6:T35 Z6:Z35 X6:X35">
      <formula1>0</formula1>
    </dataValidation>
    <dataValidation type="decimal" operator="greaterThanOrEqual" allowBlank="1" showErrorMessage="1" promptTitle="Chú ý!" prompt="Chỉ nhập dữ liệu là số nguyên dương." errorTitle="Nhập sai dữ liệu!" error="Hãy kiểm tra:&#10;- Diện tích phải là số không âm;&#10;- Diện tích phải không nhỏ hơn diện tích sân chơi.&#10;Hãy nhập lại!" sqref="C6:C35">
      <formula1>D6</formula1>
    </dataValidation>
    <dataValidation type="decimal" operator="lessThanOrEqual" showErrorMessage="1" promptTitle="Chú ý!" prompt="Chỉ nhập dữ liệu là số nguyên dương." errorTitle="Nhập sai dữ liệu!" error="Hãy kiểm tra:&#10;- Diện tích phải là số không âm;&#10;- Diện tích sân chơi phải không lớn hơn diện tích.&#10;Hãy nhập lại!" sqref="D6:D35">
      <formula1>C6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bàn ghế, thiếu diện tích không được lớn hơn tổng số phòng học chia theo cấp xây dựng.&#10;Hãy nhập lại!" sqref="O6:O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 và bàn ghế không được lớn hơn tổng số phòng học theo cấp xây dựng.&#10;Hãy nhập lại!" sqref="M6:M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, thiếu bàn ghế không được lớn hơn tổng số phòng học chia theo cấp xây dựng.&#10;Hãy nhập lại!" sqref="N6:N35">
      <formula1>E6+G6+I6+K6</formula1>
    </dataValidation>
    <dataValidation type="decimal" operator="lessThanOrEqual" showErrorMessage="1" promptTitle="Chú ý!" prompt="Chỉ nhập dữ liệu là số nguyên dương." errorTitle="Nhập sai dữ liệu!" error="Hãy kiểm tra lại:&#10;- Diện tích phải là số dương.&#10;- Diện tích phải lớn hơn số lượng.&#10;- Bạn chưa nhập số lượng.&#10;Hãy nhập lại!" sqref="Q6:Q35 S6:S35 U6:U35 L6:L35 F6:F35 H6:H35 J6:J35 W6:W35 Y6:Y35 AA6:AA35">
      <formula1>IF(P6=0,0,$C6)</formula1>
    </dataValidation>
  </dataValidations>
  <printOptions horizontalCentered="1"/>
  <pageMargins left="0.15748031496062992" right="0.15748031496062992" top="0.5511811023622047" bottom="0.1968503937007874" header="0.31496062992125984" footer="0.15748031496062992"/>
  <pageSetup horizontalDpi="600" verticalDpi="600" orientation="landscape" paperSize="9" r:id="rId1"/>
  <rowBreaks count="1" manualBreakCount="1">
    <brk id="35" max="255" man="1"/>
  </rowBreaks>
  <ignoredErrors>
    <ignoredError sqref="AE6:AR35 AW6:AW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6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2" sqref="J12"/>
    </sheetView>
  </sheetViews>
  <sheetFormatPr defaultColWidth="9.125" defaultRowHeight="14.25"/>
  <cols>
    <col min="1" max="1" width="3.25390625" style="31" customWidth="1"/>
    <col min="2" max="2" width="11.625" style="23" customWidth="1"/>
    <col min="3" max="4" width="2.625" style="23" customWidth="1"/>
    <col min="5" max="10" width="3.375" style="23" customWidth="1"/>
    <col min="11" max="11" width="2.625" style="23" customWidth="1"/>
    <col min="12" max="17" width="3.375" style="23" customWidth="1"/>
    <col min="18" max="18" width="2.625" style="23" customWidth="1"/>
    <col min="19" max="24" width="3.375" style="23" customWidth="1"/>
    <col min="25" max="25" width="2.625" style="23" customWidth="1"/>
    <col min="26" max="31" width="3.375" style="23" customWidth="1"/>
    <col min="32" max="32" width="3.25390625" style="23" customWidth="1"/>
    <col min="33" max="38" width="3.375" style="23" customWidth="1"/>
    <col min="39" max="42" width="3.125" style="0" customWidth="1"/>
    <col min="43" max="43" width="3.875" style="0" customWidth="1"/>
    <col min="44" max="44" width="3.125" style="0" customWidth="1"/>
    <col min="45" max="45" width="3.25390625" style="0" customWidth="1"/>
    <col min="46" max="47" width="3.125" style="0" customWidth="1"/>
    <col min="48" max="54" width="9.00390625" style="0" customWidth="1"/>
    <col min="55" max="16384" width="9.125" style="23" customWidth="1"/>
  </cols>
  <sheetData>
    <row r="1" spans="1:33" ht="15.75" customHeight="1">
      <c r="A1" s="32" t="s">
        <v>119</v>
      </c>
      <c r="B1" s="2"/>
      <c r="C1" s="5"/>
      <c r="AC1" s="317">
        <f>IF(COUNT(AM6:AT36,0)=248,"","Còn lỗi. Kiểm tra lại!")</f>
      </c>
      <c r="AD1" s="317"/>
      <c r="AE1" s="317"/>
      <c r="AF1" s="317"/>
      <c r="AG1" s="317"/>
    </row>
    <row r="2" spans="1:54" s="38" customFormat="1" ht="14.25" customHeight="1">
      <c r="A2" s="311" t="s">
        <v>27</v>
      </c>
      <c r="B2" s="311" t="s">
        <v>28</v>
      </c>
      <c r="C2" s="318" t="s">
        <v>181</v>
      </c>
      <c r="D2" s="308" t="s">
        <v>183</v>
      </c>
      <c r="E2" s="309"/>
      <c r="F2" s="309"/>
      <c r="G2" s="309"/>
      <c r="H2" s="309"/>
      <c r="I2" s="309"/>
      <c r="J2" s="310"/>
      <c r="K2" s="308" t="s">
        <v>184</v>
      </c>
      <c r="L2" s="309"/>
      <c r="M2" s="309"/>
      <c r="N2" s="309"/>
      <c r="O2" s="309"/>
      <c r="P2" s="309"/>
      <c r="Q2" s="310"/>
      <c r="R2" s="308" t="s">
        <v>185</v>
      </c>
      <c r="S2" s="309"/>
      <c r="T2" s="309"/>
      <c r="U2" s="309"/>
      <c r="V2" s="309"/>
      <c r="W2" s="309"/>
      <c r="X2" s="310"/>
      <c r="Y2" s="308" t="s">
        <v>186</v>
      </c>
      <c r="Z2" s="309"/>
      <c r="AA2" s="309"/>
      <c r="AB2" s="309"/>
      <c r="AC2" s="309"/>
      <c r="AD2" s="309"/>
      <c r="AE2" s="310"/>
      <c r="AF2" s="308" t="s">
        <v>187</v>
      </c>
      <c r="AG2" s="309"/>
      <c r="AH2" s="309"/>
      <c r="AI2" s="309"/>
      <c r="AJ2" s="309"/>
      <c r="AK2" s="309"/>
      <c r="AL2" s="310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38" customFormat="1" ht="14.25" customHeight="1">
      <c r="A3" s="311"/>
      <c r="B3" s="311"/>
      <c r="C3" s="319"/>
      <c r="D3" s="314" t="s">
        <v>34</v>
      </c>
      <c r="E3" s="312" t="s">
        <v>104</v>
      </c>
      <c r="F3" s="312"/>
      <c r="G3" s="312"/>
      <c r="H3" s="312"/>
      <c r="I3" s="312"/>
      <c r="J3" s="312"/>
      <c r="K3" s="314" t="s">
        <v>34</v>
      </c>
      <c r="L3" s="312" t="s">
        <v>104</v>
      </c>
      <c r="M3" s="312"/>
      <c r="N3" s="312"/>
      <c r="O3" s="312"/>
      <c r="P3" s="312"/>
      <c r="Q3" s="312"/>
      <c r="R3" s="314" t="s">
        <v>34</v>
      </c>
      <c r="S3" s="312" t="s">
        <v>104</v>
      </c>
      <c r="T3" s="312"/>
      <c r="U3" s="312"/>
      <c r="V3" s="312"/>
      <c r="W3" s="312"/>
      <c r="X3" s="312"/>
      <c r="Y3" s="314" t="s">
        <v>34</v>
      </c>
      <c r="Z3" s="312" t="s">
        <v>104</v>
      </c>
      <c r="AA3" s="312"/>
      <c r="AB3" s="312"/>
      <c r="AC3" s="312"/>
      <c r="AD3" s="312"/>
      <c r="AE3" s="312"/>
      <c r="AF3" s="314" t="s">
        <v>34</v>
      </c>
      <c r="AG3" s="312" t="s">
        <v>104</v>
      </c>
      <c r="AH3" s="312"/>
      <c r="AI3" s="312"/>
      <c r="AJ3" s="312"/>
      <c r="AK3" s="312"/>
      <c r="AL3" s="312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38" customFormat="1" ht="14.25" customHeight="1">
      <c r="A4" s="311"/>
      <c r="B4" s="311"/>
      <c r="C4" s="319"/>
      <c r="D4" s="315"/>
      <c r="E4" s="313" t="s">
        <v>40</v>
      </c>
      <c r="F4" s="311" t="s">
        <v>191</v>
      </c>
      <c r="G4" s="311"/>
      <c r="H4" s="311"/>
      <c r="I4" s="311"/>
      <c r="J4" s="311"/>
      <c r="K4" s="315"/>
      <c r="L4" s="313" t="s">
        <v>40</v>
      </c>
      <c r="M4" s="311" t="s">
        <v>191</v>
      </c>
      <c r="N4" s="311"/>
      <c r="O4" s="311"/>
      <c r="P4" s="311"/>
      <c r="Q4" s="311"/>
      <c r="R4" s="315"/>
      <c r="S4" s="313" t="s">
        <v>40</v>
      </c>
      <c r="T4" s="311" t="s">
        <v>191</v>
      </c>
      <c r="U4" s="311"/>
      <c r="V4" s="311"/>
      <c r="W4" s="311"/>
      <c r="X4" s="311"/>
      <c r="Y4" s="315"/>
      <c r="Z4" s="313" t="s">
        <v>40</v>
      </c>
      <c r="AA4" s="311" t="s">
        <v>191</v>
      </c>
      <c r="AB4" s="311"/>
      <c r="AC4" s="311"/>
      <c r="AD4" s="311"/>
      <c r="AE4" s="311"/>
      <c r="AF4" s="315"/>
      <c r="AG4" s="313" t="s">
        <v>40</v>
      </c>
      <c r="AH4" s="311" t="s">
        <v>191</v>
      </c>
      <c r="AI4" s="311"/>
      <c r="AJ4" s="311"/>
      <c r="AK4" s="311"/>
      <c r="AL4" s="311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38" customFormat="1" ht="50.25" customHeight="1">
      <c r="A5" s="311"/>
      <c r="B5" s="311"/>
      <c r="C5" s="320"/>
      <c r="D5" s="316"/>
      <c r="E5" s="313"/>
      <c r="F5" s="118" t="s">
        <v>44</v>
      </c>
      <c r="G5" s="118" t="s">
        <v>188</v>
      </c>
      <c r="H5" s="118" t="s">
        <v>189</v>
      </c>
      <c r="I5" s="118" t="s">
        <v>181</v>
      </c>
      <c r="J5" s="118" t="s">
        <v>192</v>
      </c>
      <c r="K5" s="316"/>
      <c r="L5" s="313"/>
      <c r="M5" s="118" t="s">
        <v>44</v>
      </c>
      <c r="N5" s="118" t="s">
        <v>188</v>
      </c>
      <c r="O5" s="118" t="s">
        <v>189</v>
      </c>
      <c r="P5" s="118" t="s">
        <v>181</v>
      </c>
      <c r="Q5" s="118" t="s">
        <v>192</v>
      </c>
      <c r="R5" s="316"/>
      <c r="S5" s="313"/>
      <c r="T5" s="118" t="s">
        <v>44</v>
      </c>
      <c r="U5" s="118" t="s">
        <v>188</v>
      </c>
      <c r="V5" s="118" t="s">
        <v>189</v>
      </c>
      <c r="W5" s="118" t="s">
        <v>181</v>
      </c>
      <c r="X5" s="118" t="s">
        <v>192</v>
      </c>
      <c r="Y5" s="316"/>
      <c r="Z5" s="313"/>
      <c r="AA5" s="118" t="s">
        <v>44</v>
      </c>
      <c r="AB5" s="118" t="s">
        <v>188</v>
      </c>
      <c r="AC5" s="118" t="s">
        <v>189</v>
      </c>
      <c r="AD5" s="118" t="s">
        <v>181</v>
      </c>
      <c r="AE5" s="118" t="s">
        <v>192</v>
      </c>
      <c r="AF5" s="316"/>
      <c r="AG5" s="313"/>
      <c r="AH5" s="118" t="s">
        <v>44</v>
      </c>
      <c r="AI5" s="118" t="s">
        <v>188</v>
      </c>
      <c r="AJ5" s="118" t="s">
        <v>189</v>
      </c>
      <c r="AK5" s="118" t="s">
        <v>181</v>
      </c>
      <c r="AL5" s="118" t="s">
        <v>192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38" customFormat="1" ht="15" customHeight="1">
      <c r="A6" s="119"/>
      <c r="B6" s="83" t="s">
        <v>11</v>
      </c>
      <c r="C6" s="146">
        <f aca="true" t="shared" si="0" ref="C6:AL6">SUM(C7:C36)</f>
        <v>0</v>
      </c>
      <c r="D6" s="84">
        <f t="shared" si="0"/>
        <v>3</v>
      </c>
      <c r="E6" s="84">
        <f t="shared" si="0"/>
        <v>105</v>
      </c>
      <c r="F6" s="84">
        <f t="shared" si="0"/>
        <v>53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3</v>
      </c>
      <c r="L6" s="84">
        <f t="shared" si="0"/>
        <v>103</v>
      </c>
      <c r="M6" s="84">
        <f t="shared" si="0"/>
        <v>45</v>
      </c>
      <c r="N6" s="84">
        <f t="shared" si="0"/>
        <v>0</v>
      </c>
      <c r="O6" s="84">
        <f t="shared" si="0"/>
        <v>0</v>
      </c>
      <c r="P6" s="84">
        <f t="shared" si="0"/>
        <v>0</v>
      </c>
      <c r="Q6" s="84">
        <f t="shared" si="0"/>
        <v>0</v>
      </c>
      <c r="R6" s="84">
        <f t="shared" si="0"/>
        <v>4</v>
      </c>
      <c r="S6" s="84">
        <f t="shared" si="0"/>
        <v>98</v>
      </c>
      <c r="T6" s="84">
        <f t="shared" si="0"/>
        <v>52</v>
      </c>
      <c r="U6" s="84">
        <f t="shared" si="0"/>
        <v>0</v>
      </c>
      <c r="V6" s="84">
        <f t="shared" si="0"/>
        <v>0</v>
      </c>
      <c r="W6" s="84">
        <f t="shared" si="0"/>
        <v>0</v>
      </c>
      <c r="X6" s="84">
        <f t="shared" si="0"/>
        <v>2</v>
      </c>
      <c r="Y6" s="84">
        <f t="shared" si="0"/>
        <v>3</v>
      </c>
      <c r="Z6" s="84">
        <f t="shared" si="0"/>
        <v>99</v>
      </c>
      <c r="AA6" s="84">
        <f t="shared" si="0"/>
        <v>49</v>
      </c>
      <c r="AB6" s="84">
        <f t="shared" si="0"/>
        <v>0</v>
      </c>
      <c r="AC6" s="84">
        <f t="shared" si="0"/>
        <v>0</v>
      </c>
      <c r="AD6" s="84">
        <f t="shared" si="0"/>
        <v>0</v>
      </c>
      <c r="AE6" s="84">
        <f t="shared" si="0"/>
        <v>1</v>
      </c>
      <c r="AF6" s="84">
        <f t="shared" si="0"/>
        <v>3</v>
      </c>
      <c r="AG6" s="84">
        <f t="shared" si="0"/>
        <v>75</v>
      </c>
      <c r="AH6" s="84">
        <f t="shared" si="0"/>
        <v>29</v>
      </c>
      <c r="AI6" s="84">
        <f t="shared" si="0"/>
        <v>0</v>
      </c>
      <c r="AJ6" s="84">
        <f t="shared" si="0"/>
        <v>0</v>
      </c>
      <c r="AK6" s="84">
        <f t="shared" si="0"/>
        <v>0</v>
      </c>
      <c r="AL6" s="84">
        <f t="shared" si="0"/>
        <v>1</v>
      </c>
      <c r="AM6" s="73">
        <f>IF(OR(D6&gt;E6,E6&lt;F6,E6&lt;G6,G6&lt;H6,E6&lt;I6,E6&lt;J6),"Er",)</f>
        <v>0</v>
      </c>
      <c r="AN6" s="74">
        <f>IF(OR(K6&gt;L6,L6&lt;M6,L6&lt;N6,N6&lt;O6,L6&lt;P6,L6&lt;Q6),"Er",)</f>
        <v>0</v>
      </c>
      <c r="AO6" s="74">
        <f>IF(OR(R6&gt;S6,S6&lt;T6,S6&lt;U6,U6&lt;V6,S6&lt;W6,S6&lt;X6),"Er",)</f>
        <v>0</v>
      </c>
      <c r="AP6" s="74">
        <f>IF(OR(Y6&gt;Z6,Z6&lt;AA6,Z6&lt;AB6,AB6&lt;AC6,Z6&lt;AD6,Z6&lt;AE6),"Er",)</f>
        <v>0</v>
      </c>
      <c r="AQ6" s="74">
        <f>IF(OR(AF6&gt;AG6,AG6&lt;AH6,AG6&lt;AI6,AI6&lt;AJ6,AG6&lt;AK6,AG6&lt;AL6),"Er",)</f>
        <v>0</v>
      </c>
      <c r="AR6" s="74">
        <f>IF(OR(AND(C6=0,I6&lt;&gt;0),AND(C6=0,P6&lt;&gt;0),AND(C6=0,W6&lt;&gt;0),AND(C6=0,AD6&lt;&gt;0),AND(C6=0,AK6&lt;&gt;0)),"Er",)</f>
        <v>0</v>
      </c>
      <c r="AS6" s="168">
        <f aca="true" t="shared" si="1" ref="AS6:AS36">IF(OR(AND(D6+C6=0,E6&lt;&gt;0),AND(K6+C6=0,L6&lt;&gt;0),AND(R6+C6=0,S6&lt;&gt;0),AND(Y6+C6=0,Z6&lt;&gt;0),AND(AF6+C6=0,AG6&lt;&gt;0)),"Er",)</f>
        <v>0</v>
      </c>
      <c r="AT6" s="169"/>
      <c r="AU6"/>
      <c r="AV6"/>
      <c r="AW6"/>
      <c r="AX6"/>
      <c r="AY6"/>
      <c r="AZ6"/>
      <c r="BA6"/>
      <c r="BB6"/>
    </row>
    <row r="7" spans="1:54" s="38" customFormat="1" ht="15" customHeight="1">
      <c r="A7" s="194">
        <f>Truong!A11</f>
        <v>1</v>
      </c>
      <c r="B7" s="42" t="str">
        <f>Truong!B11</f>
        <v>Phú Thái</v>
      </c>
      <c r="C7" s="71"/>
      <c r="D7" s="71">
        <v>3</v>
      </c>
      <c r="E7" s="71">
        <v>105</v>
      </c>
      <c r="F7" s="71">
        <v>53</v>
      </c>
      <c r="G7" s="71">
        <v>0</v>
      </c>
      <c r="H7" s="71"/>
      <c r="I7" s="71"/>
      <c r="J7" s="71"/>
      <c r="K7" s="71">
        <v>3</v>
      </c>
      <c r="L7" s="71">
        <v>103</v>
      </c>
      <c r="M7" s="71">
        <v>45</v>
      </c>
      <c r="N7" s="71"/>
      <c r="O7" s="71"/>
      <c r="P7" s="71"/>
      <c r="Q7" s="71"/>
      <c r="R7" s="71">
        <v>4</v>
      </c>
      <c r="S7" s="71">
        <v>98</v>
      </c>
      <c r="T7" s="71">
        <v>52</v>
      </c>
      <c r="U7" s="71"/>
      <c r="V7" s="71"/>
      <c r="W7" s="71"/>
      <c r="X7" s="71">
        <v>2</v>
      </c>
      <c r="Y7" s="71">
        <v>3</v>
      </c>
      <c r="Z7" s="71">
        <v>99</v>
      </c>
      <c r="AA7" s="71">
        <v>49</v>
      </c>
      <c r="AB7" s="71"/>
      <c r="AC7" s="71"/>
      <c r="AD7" s="71"/>
      <c r="AE7" s="71">
        <v>1</v>
      </c>
      <c r="AF7" s="71">
        <v>3</v>
      </c>
      <c r="AG7" s="71">
        <v>75</v>
      </c>
      <c r="AH7" s="71">
        <v>29</v>
      </c>
      <c r="AI7" s="71"/>
      <c r="AJ7" s="71"/>
      <c r="AK7" s="71"/>
      <c r="AL7" s="71">
        <v>1</v>
      </c>
      <c r="AM7" s="73">
        <f>IF(OR(D7&gt;E7,E7&lt;MAX(F7:J7),H7&gt;MIN(F7:G7)),"Er",)</f>
        <v>0</v>
      </c>
      <c r="AN7" s="74">
        <f>IF(OR(K7&gt;L7,L7&lt;MAX(M7:Q7),O7&gt;MIN(M7:N7)),"Er",)</f>
        <v>0</v>
      </c>
      <c r="AO7" s="74">
        <f>IF(OR(R7&gt;S7,S7&lt;MAX(T7:X7),V7&gt;MIN(T7:U7)),"Er",)</f>
        <v>0</v>
      </c>
      <c r="AP7" s="74">
        <f>IF(OR(Y7&gt;Z7,Z7&lt;MAX(AA7:AE7),AC7&gt;MIN(AA7:AB7)),"Er",)</f>
        <v>0</v>
      </c>
      <c r="AQ7" s="74">
        <f>IF(OR(AF7&gt;AG7,AG7&lt;MAX(AH7:AL7),AJ7&gt;MIN(AH7:AI7)),"Er",)</f>
        <v>0</v>
      </c>
      <c r="AR7" s="74">
        <f>IF(OR(AND(C7=0,SUM(I7,P7,W7,AD7,AK7)&lt;&gt;0),AND(C7&lt;&gt;0,SUM(I7,P7,W7,AD7,AK7)=0)),"Er",)</f>
        <v>0</v>
      </c>
      <c r="AS7" s="168">
        <f t="shared" si="1"/>
        <v>0</v>
      </c>
      <c r="AT7" s="169">
        <f aca="true" t="shared" si="2" ref="AT7:AT36">IF(OR(AND(A7&lt;1,SUM(C7:AL7)&lt;&gt;0),COUNTIF(C7:AL7,"*")&lt;&gt;0),"Er",)</f>
        <v>0</v>
      </c>
      <c r="AU7"/>
      <c r="AV7"/>
      <c r="AW7"/>
      <c r="AX7"/>
      <c r="AY7"/>
      <c r="AZ7"/>
      <c r="BA7"/>
      <c r="BB7"/>
    </row>
    <row r="8" spans="1:54" s="38" customFormat="1" ht="15" customHeight="1">
      <c r="A8" s="194">
        <f>Truong!A12</f>
        <v>0</v>
      </c>
      <c r="B8" s="42">
        <f>Truong!B12</f>
        <v>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3">
        <f aca="true" t="shared" si="3" ref="AM8:AM36">IF(OR(D8&gt;E8,E8&lt;MAX(F8:J8),H8&gt;MIN(F8:G8)),"Er",)</f>
        <v>0</v>
      </c>
      <c r="AN8" s="74">
        <f aca="true" t="shared" si="4" ref="AN8:AN36">IF(OR(K8&gt;L8,L8&lt;MAX(M8:Q8),O8&gt;MIN(M8:N8)),"Er",)</f>
        <v>0</v>
      </c>
      <c r="AO8" s="74">
        <f aca="true" t="shared" si="5" ref="AO8:AO36">IF(OR(R8&gt;S8,S8&lt;MAX(T8:X8),V8&gt;MIN(T8:U8)),"Er",)</f>
        <v>0</v>
      </c>
      <c r="AP8" s="74">
        <f aca="true" t="shared" si="6" ref="AP8:AP36">IF(OR(Y8&gt;Z8,Z8&lt;MAX(AA8:AE8),AC8&gt;MIN(AA8:AB8)),"Er",)</f>
        <v>0</v>
      </c>
      <c r="AQ8" s="74">
        <f aca="true" t="shared" si="7" ref="AQ8:AQ36">IF(OR(AF8&gt;AG8,AG8&lt;MAX(AH8:AL8),AJ8&gt;MIN(AH8:AI8)),"Er",)</f>
        <v>0</v>
      </c>
      <c r="AR8" s="74">
        <f aca="true" t="shared" si="8" ref="AR8:AR36">IF(OR(AND(C8=0,SUM(I8,P8,W8,AD8,AK8)&lt;&gt;0),AND(C8&lt;&gt;0,SUM(I8,P8,W8,AD8,AK8)=0)),"Er",)</f>
        <v>0</v>
      </c>
      <c r="AS8" s="168">
        <f t="shared" si="1"/>
        <v>0</v>
      </c>
      <c r="AT8" s="169">
        <f t="shared" si="2"/>
        <v>0</v>
      </c>
      <c r="AU8"/>
      <c r="AV8"/>
      <c r="AW8"/>
      <c r="AX8"/>
      <c r="AY8"/>
      <c r="AZ8"/>
      <c r="BA8"/>
      <c r="BB8"/>
    </row>
    <row r="9" spans="1:54" s="38" customFormat="1" ht="15" customHeight="1">
      <c r="A9" s="194">
        <f>Truong!A13</f>
        <v>0</v>
      </c>
      <c r="B9" s="42">
        <f>Truong!B13</f>
        <v>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>
        <f t="shared" si="3"/>
        <v>0</v>
      </c>
      <c r="AN9" s="74">
        <f t="shared" si="4"/>
        <v>0</v>
      </c>
      <c r="AO9" s="74">
        <f t="shared" si="5"/>
        <v>0</v>
      </c>
      <c r="AP9" s="74">
        <f t="shared" si="6"/>
        <v>0</v>
      </c>
      <c r="AQ9" s="74">
        <f t="shared" si="7"/>
        <v>0</v>
      </c>
      <c r="AR9" s="74">
        <f t="shared" si="8"/>
        <v>0</v>
      </c>
      <c r="AS9" s="168">
        <f t="shared" si="1"/>
        <v>0</v>
      </c>
      <c r="AT9" s="169">
        <f t="shared" si="2"/>
        <v>0</v>
      </c>
      <c r="AU9"/>
      <c r="AV9"/>
      <c r="AW9"/>
      <c r="AX9"/>
      <c r="AY9"/>
      <c r="AZ9"/>
      <c r="BA9"/>
      <c r="BB9"/>
    </row>
    <row r="10" spans="1:54" s="38" customFormat="1" ht="15" customHeight="1">
      <c r="A10" s="194">
        <f>Truong!A14</f>
        <v>0</v>
      </c>
      <c r="B10" s="42">
        <f>Truong!B14</f>
        <v>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3">
        <f t="shared" si="3"/>
        <v>0</v>
      </c>
      <c r="AN10" s="74">
        <f t="shared" si="4"/>
        <v>0</v>
      </c>
      <c r="AO10" s="74">
        <f t="shared" si="5"/>
        <v>0</v>
      </c>
      <c r="AP10" s="74">
        <f t="shared" si="6"/>
        <v>0</v>
      </c>
      <c r="AQ10" s="74">
        <f t="shared" si="7"/>
        <v>0</v>
      </c>
      <c r="AR10" s="74">
        <f t="shared" si="8"/>
        <v>0</v>
      </c>
      <c r="AS10" s="168">
        <f t="shared" si="1"/>
        <v>0</v>
      </c>
      <c r="AT10" s="169">
        <f t="shared" si="2"/>
        <v>0</v>
      </c>
      <c r="AU10"/>
      <c r="AV10"/>
      <c r="AW10"/>
      <c r="AX10"/>
      <c r="AY10"/>
      <c r="AZ10"/>
      <c r="BA10"/>
      <c r="BB10"/>
    </row>
    <row r="11" spans="1:54" s="38" customFormat="1" ht="15" customHeight="1">
      <c r="A11" s="194">
        <f>Truong!A15</f>
        <v>0</v>
      </c>
      <c r="B11" s="42">
        <f>Truong!B15</f>
        <v>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3">
        <f t="shared" si="3"/>
        <v>0</v>
      </c>
      <c r="AN11" s="74">
        <f t="shared" si="4"/>
        <v>0</v>
      </c>
      <c r="AO11" s="74">
        <f t="shared" si="5"/>
        <v>0</v>
      </c>
      <c r="AP11" s="74">
        <f t="shared" si="6"/>
        <v>0</v>
      </c>
      <c r="AQ11" s="74">
        <f t="shared" si="7"/>
        <v>0</v>
      </c>
      <c r="AR11" s="74">
        <f t="shared" si="8"/>
        <v>0</v>
      </c>
      <c r="AS11" s="168">
        <f t="shared" si="1"/>
        <v>0</v>
      </c>
      <c r="AT11" s="169">
        <f t="shared" si="2"/>
        <v>0</v>
      </c>
      <c r="AU11"/>
      <c r="AV11"/>
      <c r="AW11"/>
      <c r="AX11"/>
      <c r="AY11"/>
      <c r="AZ11"/>
      <c r="BA11"/>
      <c r="BB11"/>
    </row>
    <row r="12" spans="1:54" s="38" customFormat="1" ht="15" customHeight="1">
      <c r="A12" s="194">
        <f>Truong!A16</f>
        <v>0</v>
      </c>
      <c r="B12" s="42">
        <f>Truong!B16</f>
        <v>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>
        <f t="shared" si="3"/>
        <v>0</v>
      </c>
      <c r="AN12" s="74">
        <f t="shared" si="4"/>
        <v>0</v>
      </c>
      <c r="AO12" s="74">
        <f t="shared" si="5"/>
        <v>0</v>
      </c>
      <c r="AP12" s="74">
        <f t="shared" si="6"/>
        <v>0</v>
      </c>
      <c r="AQ12" s="74">
        <f t="shared" si="7"/>
        <v>0</v>
      </c>
      <c r="AR12" s="74">
        <f t="shared" si="8"/>
        <v>0</v>
      </c>
      <c r="AS12" s="168">
        <f t="shared" si="1"/>
        <v>0</v>
      </c>
      <c r="AT12" s="169">
        <f t="shared" si="2"/>
        <v>0</v>
      </c>
      <c r="AU12"/>
      <c r="AV12"/>
      <c r="AW12"/>
      <c r="AX12"/>
      <c r="AY12"/>
      <c r="AZ12"/>
      <c r="BA12"/>
      <c r="BB12"/>
    </row>
    <row r="13" spans="1:54" s="38" customFormat="1" ht="15" customHeight="1">
      <c r="A13" s="194">
        <f>Truong!A17</f>
        <v>0</v>
      </c>
      <c r="B13" s="42">
        <f>Truong!B17</f>
        <v>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3">
        <f t="shared" si="3"/>
        <v>0</v>
      </c>
      <c r="AN13" s="74">
        <f t="shared" si="4"/>
        <v>0</v>
      </c>
      <c r="AO13" s="74">
        <f t="shared" si="5"/>
        <v>0</v>
      </c>
      <c r="AP13" s="74">
        <f t="shared" si="6"/>
        <v>0</v>
      </c>
      <c r="AQ13" s="74">
        <f t="shared" si="7"/>
        <v>0</v>
      </c>
      <c r="AR13" s="74">
        <f t="shared" si="8"/>
        <v>0</v>
      </c>
      <c r="AS13" s="168">
        <f t="shared" si="1"/>
        <v>0</v>
      </c>
      <c r="AT13" s="169">
        <f t="shared" si="2"/>
        <v>0</v>
      </c>
      <c r="AU13"/>
      <c r="AV13"/>
      <c r="AW13"/>
      <c r="AX13"/>
      <c r="AY13"/>
      <c r="AZ13"/>
      <c r="BA13"/>
      <c r="BB13"/>
    </row>
    <row r="14" spans="1:54" s="38" customFormat="1" ht="15" customHeight="1">
      <c r="A14" s="194">
        <f>Truong!A18</f>
        <v>0</v>
      </c>
      <c r="B14" s="42">
        <f>Truong!B18</f>
        <v>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>
        <f t="shared" si="3"/>
        <v>0</v>
      </c>
      <c r="AN14" s="74">
        <f t="shared" si="4"/>
        <v>0</v>
      </c>
      <c r="AO14" s="74">
        <f t="shared" si="5"/>
        <v>0</v>
      </c>
      <c r="AP14" s="74">
        <f t="shared" si="6"/>
        <v>0</v>
      </c>
      <c r="AQ14" s="74">
        <f t="shared" si="7"/>
        <v>0</v>
      </c>
      <c r="AR14" s="74">
        <f t="shared" si="8"/>
        <v>0</v>
      </c>
      <c r="AS14" s="168">
        <f t="shared" si="1"/>
        <v>0</v>
      </c>
      <c r="AT14" s="169">
        <f t="shared" si="2"/>
        <v>0</v>
      </c>
      <c r="AU14"/>
      <c r="AV14"/>
      <c r="AW14"/>
      <c r="AX14"/>
      <c r="AY14"/>
      <c r="AZ14"/>
      <c r="BA14"/>
      <c r="BB14"/>
    </row>
    <row r="15" spans="1:54" s="38" customFormat="1" ht="15" customHeight="1">
      <c r="A15" s="194">
        <f>Truong!A19</f>
        <v>0</v>
      </c>
      <c r="B15" s="42">
        <f>Truong!B19</f>
        <v>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>
        <f t="shared" si="3"/>
        <v>0</v>
      </c>
      <c r="AN15" s="74">
        <f t="shared" si="4"/>
        <v>0</v>
      </c>
      <c r="AO15" s="74">
        <f t="shared" si="5"/>
        <v>0</v>
      </c>
      <c r="AP15" s="74">
        <f t="shared" si="6"/>
        <v>0</v>
      </c>
      <c r="AQ15" s="74">
        <f t="shared" si="7"/>
        <v>0</v>
      </c>
      <c r="AR15" s="74">
        <f t="shared" si="8"/>
        <v>0</v>
      </c>
      <c r="AS15" s="168">
        <f t="shared" si="1"/>
        <v>0</v>
      </c>
      <c r="AT15" s="169">
        <f t="shared" si="2"/>
        <v>0</v>
      </c>
      <c r="AU15"/>
      <c r="AV15"/>
      <c r="AW15"/>
      <c r="AX15"/>
      <c r="AY15"/>
      <c r="AZ15"/>
      <c r="BA15"/>
      <c r="BB15"/>
    </row>
    <row r="16" spans="1:54" s="38" customFormat="1" ht="15" customHeight="1">
      <c r="A16" s="194">
        <f>Truong!A20</f>
        <v>0</v>
      </c>
      <c r="B16" s="42">
        <f>Truong!B20</f>
        <v>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>
        <f t="shared" si="3"/>
        <v>0</v>
      </c>
      <c r="AN16" s="74">
        <f t="shared" si="4"/>
        <v>0</v>
      </c>
      <c r="AO16" s="74">
        <f t="shared" si="5"/>
        <v>0</v>
      </c>
      <c r="AP16" s="74">
        <f t="shared" si="6"/>
        <v>0</v>
      </c>
      <c r="AQ16" s="74">
        <f t="shared" si="7"/>
        <v>0</v>
      </c>
      <c r="AR16" s="74">
        <f t="shared" si="8"/>
        <v>0</v>
      </c>
      <c r="AS16" s="168">
        <f t="shared" si="1"/>
        <v>0</v>
      </c>
      <c r="AT16" s="169">
        <f t="shared" si="2"/>
        <v>0</v>
      </c>
      <c r="AU16"/>
      <c r="AV16"/>
      <c r="AW16"/>
      <c r="AX16"/>
      <c r="AY16"/>
      <c r="AZ16"/>
      <c r="BA16"/>
      <c r="BB16"/>
    </row>
    <row r="17" spans="1:54" s="38" customFormat="1" ht="15" customHeight="1">
      <c r="A17" s="194">
        <f>Truong!A21</f>
        <v>0</v>
      </c>
      <c r="B17" s="42">
        <f>Truong!B21</f>
        <v>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>
        <f t="shared" si="3"/>
        <v>0</v>
      </c>
      <c r="AN17" s="74">
        <f t="shared" si="4"/>
        <v>0</v>
      </c>
      <c r="AO17" s="74">
        <f t="shared" si="5"/>
        <v>0</v>
      </c>
      <c r="AP17" s="74">
        <f t="shared" si="6"/>
        <v>0</v>
      </c>
      <c r="AQ17" s="74">
        <f t="shared" si="7"/>
        <v>0</v>
      </c>
      <c r="AR17" s="74">
        <f t="shared" si="8"/>
        <v>0</v>
      </c>
      <c r="AS17" s="168">
        <f t="shared" si="1"/>
        <v>0</v>
      </c>
      <c r="AT17" s="169">
        <f t="shared" si="2"/>
        <v>0</v>
      </c>
      <c r="AU17"/>
      <c r="AV17"/>
      <c r="AW17"/>
      <c r="AX17"/>
      <c r="AY17"/>
      <c r="AZ17"/>
      <c r="BA17"/>
      <c r="BB17"/>
    </row>
    <row r="18" spans="1:54" s="38" customFormat="1" ht="15" customHeight="1">
      <c r="A18" s="194">
        <f>Truong!A22</f>
        <v>0</v>
      </c>
      <c r="B18" s="42">
        <f>Truong!B22</f>
        <v>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>
        <f t="shared" si="3"/>
        <v>0</v>
      </c>
      <c r="AN18" s="74">
        <f t="shared" si="4"/>
        <v>0</v>
      </c>
      <c r="AO18" s="74">
        <f t="shared" si="5"/>
        <v>0</v>
      </c>
      <c r="AP18" s="74">
        <f t="shared" si="6"/>
        <v>0</v>
      </c>
      <c r="AQ18" s="74">
        <f t="shared" si="7"/>
        <v>0</v>
      </c>
      <c r="AR18" s="74">
        <f t="shared" si="8"/>
        <v>0</v>
      </c>
      <c r="AS18" s="168">
        <f t="shared" si="1"/>
        <v>0</v>
      </c>
      <c r="AT18" s="169">
        <f t="shared" si="2"/>
        <v>0</v>
      </c>
      <c r="AU18"/>
      <c r="AV18"/>
      <c r="AW18"/>
      <c r="AX18"/>
      <c r="AY18"/>
      <c r="AZ18"/>
      <c r="BA18"/>
      <c r="BB18"/>
    </row>
    <row r="19" spans="1:54" s="38" customFormat="1" ht="15" customHeight="1">
      <c r="A19" s="194"/>
      <c r="B19" s="4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>
        <f t="shared" si="3"/>
        <v>0</v>
      </c>
      <c r="AN19" s="74">
        <f t="shared" si="4"/>
        <v>0</v>
      </c>
      <c r="AO19" s="74">
        <f t="shared" si="5"/>
        <v>0</v>
      </c>
      <c r="AP19" s="74">
        <f t="shared" si="6"/>
        <v>0</v>
      </c>
      <c r="AQ19" s="74">
        <f t="shared" si="7"/>
        <v>0</v>
      </c>
      <c r="AR19" s="74">
        <f t="shared" si="8"/>
        <v>0</v>
      </c>
      <c r="AS19" s="168">
        <f t="shared" si="1"/>
        <v>0</v>
      </c>
      <c r="AT19" s="169">
        <f t="shared" si="2"/>
        <v>0</v>
      </c>
      <c r="AU19"/>
      <c r="AV19"/>
      <c r="AW19"/>
      <c r="AX19"/>
      <c r="AY19"/>
      <c r="AZ19"/>
      <c r="BA19"/>
      <c r="BB19"/>
    </row>
    <row r="20" spans="1:54" s="38" customFormat="1" ht="15" customHeight="1">
      <c r="A20" s="194">
        <f>Truong!A24</f>
        <v>0</v>
      </c>
      <c r="B20" s="42">
        <f>Truong!B24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3">
        <f t="shared" si="3"/>
        <v>0</v>
      </c>
      <c r="AN20" s="74">
        <f t="shared" si="4"/>
        <v>0</v>
      </c>
      <c r="AO20" s="74">
        <f t="shared" si="5"/>
        <v>0</v>
      </c>
      <c r="AP20" s="74">
        <f t="shared" si="6"/>
        <v>0</v>
      </c>
      <c r="AQ20" s="74">
        <f t="shared" si="7"/>
        <v>0</v>
      </c>
      <c r="AR20" s="74">
        <f t="shared" si="8"/>
        <v>0</v>
      </c>
      <c r="AS20" s="168">
        <f t="shared" si="1"/>
        <v>0</v>
      </c>
      <c r="AT20" s="169">
        <f t="shared" si="2"/>
        <v>0</v>
      </c>
      <c r="AU20"/>
      <c r="AV20"/>
      <c r="AW20"/>
      <c r="AX20"/>
      <c r="AY20"/>
      <c r="AZ20"/>
      <c r="BA20"/>
      <c r="BB20"/>
    </row>
    <row r="21" spans="1:54" s="38" customFormat="1" ht="15" customHeight="1">
      <c r="A21" s="194">
        <f>Truong!A25</f>
        <v>0</v>
      </c>
      <c r="B21" s="42">
        <f>Truong!B25</f>
        <v>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>
        <f t="shared" si="3"/>
        <v>0</v>
      </c>
      <c r="AN21" s="74">
        <f t="shared" si="4"/>
        <v>0</v>
      </c>
      <c r="AO21" s="74">
        <f t="shared" si="5"/>
        <v>0</v>
      </c>
      <c r="AP21" s="74">
        <f t="shared" si="6"/>
        <v>0</v>
      </c>
      <c r="AQ21" s="74">
        <f t="shared" si="7"/>
        <v>0</v>
      </c>
      <c r="AR21" s="74">
        <f t="shared" si="8"/>
        <v>0</v>
      </c>
      <c r="AS21" s="168">
        <f t="shared" si="1"/>
        <v>0</v>
      </c>
      <c r="AT21" s="169">
        <f t="shared" si="2"/>
        <v>0</v>
      </c>
      <c r="AU21"/>
      <c r="AV21"/>
      <c r="AW21"/>
      <c r="AX21"/>
      <c r="AY21"/>
      <c r="AZ21"/>
      <c r="BA21"/>
      <c r="BB21"/>
    </row>
    <row r="22" spans="1:54" s="38" customFormat="1" ht="15" customHeight="1">
      <c r="A22" s="194">
        <f>Truong!A26</f>
        <v>0</v>
      </c>
      <c r="B22" s="42">
        <f>Truong!B26</f>
        <v>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>
        <f t="shared" si="3"/>
        <v>0</v>
      </c>
      <c r="AN22" s="74">
        <f t="shared" si="4"/>
        <v>0</v>
      </c>
      <c r="AO22" s="74">
        <f t="shared" si="5"/>
        <v>0</v>
      </c>
      <c r="AP22" s="74">
        <f t="shared" si="6"/>
        <v>0</v>
      </c>
      <c r="AQ22" s="74">
        <f t="shared" si="7"/>
        <v>0</v>
      </c>
      <c r="AR22" s="74">
        <f t="shared" si="8"/>
        <v>0</v>
      </c>
      <c r="AS22" s="168">
        <f t="shared" si="1"/>
        <v>0</v>
      </c>
      <c r="AT22" s="169">
        <f t="shared" si="2"/>
        <v>0</v>
      </c>
      <c r="AU22"/>
      <c r="AV22"/>
      <c r="AW22"/>
      <c r="AX22"/>
      <c r="AY22"/>
      <c r="AZ22"/>
      <c r="BA22"/>
      <c r="BB22"/>
    </row>
    <row r="23" spans="1:54" s="38" customFormat="1" ht="15" customHeight="1">
      <c r="A23" s="194">
        <f>Truong!A27</f>
        <v>0</v>
      </c>
      <c r="B23" s="42">
        <f>Truong!B27</f>
        <v>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>
        <f t="shared" si="3"/>
        <v>0</v>
      </c>
      <c r="AN23" s="74">
        <f t="shared" si="4"/>
        <v>0</v>
      </c>
      <c r="AO23" s="74">
        <f t="shared" si="5"/>
        <v>0</v>
      </c>
      <c r="AP23" s="74">
        <f t="shared" si="6"/>
        <v>0</v>
      </c>
      <c r="AQ23" s="74">
        <f t="shared" si="7"/>
        <v>0</v>
      </c>
      <c r="AR23" s="74">
        <f t="shared" si="8"/>
        <v>0</v>
      </c>
      <c r="AS23" s="168">
        <f t="shared" si="1"/>
        <v>0</v>
      </c>
      <c r="AT23" s="169">
        <f t="shared" si="2"/>
        <v>0</v>
      </c>
      <c r="AU23"/>
      <c r="AV23"/>
      <c r="AW23"/>
      <c r="AX23"/>
      <c r="AY23"/>
      <c r="AZ23"/>
      <c r="BA23"/>
      <c r="BB23"/>
    </row>
    <row r="24" spans="1:54" s="38" customFormat="1" ht="15" customHeight="1">
      <c r="A24" s="194">
        <f>Truong!A28</f>
        <v>0</v>
      </c>
      <c r="B24" s="42">
        <f>Truong!B28</f>
        <v>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3">
        <f t="shared" si="3"/>
        <v>0</v>
      </c>
      <c r="AN24" s="74">
        <f t="shared" si="4"/>
        <v>0</v>
      </c>
      <c r="AO24" s="74">
        <f t="shared" si="5"/>
        <v>0</v>
      </c>
      <c r="AP24" s="74">
        <f t="shared" si="6"/>
        <v>0</v>
      </c>
      <c r="AQ24" s="74">
        <f t="shared" si="7"/>
        <v>0</v>
      </c>
      <c r="AR24" s="74">
        <f t="shared" si="8"/>
        <v>0</v>
      </c>
      <c r="AS24" s="168">
        <f t="shared" si="1"/>
        <v>0</v>
      </c>
      <c r="AT24" s="169">
        <f t="shared" si="2"/>
        <v>0</v>
      </c>
      <c r="AU24"/>
      <c r="AV24"/>
      <c r="AW24"/>
      <c r="AX24"/>
      <c r="AY24"/>
      <c r="AZ24"/>
      <c r="BA24"/>
      <c r="BB24"/>
    </row>
    <row r="25" spans="1:54" s="38" customFormat="1" ht="15" customHeight="1">
      <c r="A25" s="194">
        <f>Truong!A29</f>
        <v>0</v>
      </c>
      <c r="B25" s="42">
        <f>Truong!B29</f>
        <v>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3">
        <f t="shared" si="3"/>
        <v>0</v>
      </c>
      <c r="AN25" s="74">
        <f t="shared" si="4"/>
        <v>0</v>
      </c>
      <c r="AO25" s="74">
        <f t="shared" si="5"/>
        <v>0</v>
      </c>
      <c r="AP25" s="74">
        <f t="shared" si="6"/>
        <v>0</v>
      </c>
      <c r="AQ25" s="74">
        <f t="shared" si="7"/>
        <v>0</v>
      </c>
      <c r="AR25" s="74">
        <f t="shared" si="8"/>
        <v>0</v>
      </c>
      <c r="AS25" s="168">
        <f t="shared" si="1"/>
        <v>0</v>
      </c>
      <c r="AT25" s="169">
        <f t="shared" si="2"/>
        <v>0</v>
      </c>
      <c r="AU25"/>
      <c r="AV25"/>
      <c r="AW25"/>
      <c r="AX25"/>
      <c r="AY25"/>
      <c r="AZ25"/>
      <c r="BA25"/>
      <c r="BB25"/>
    </row>
    <row r="26" spans="1:54" s="38" customFormat="1" ht="15" customHeight="1">
      <c r="A26" s="194">
        <f>Truong!A30</f>
        <v>0</v>
      </c>
      <c r="B26" s="42">
        <f>Truong!B30</f>
        <v>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>
        <f t="shared" si="3"/>
        <v>0</v>
      </c>
      <c r="AN26" s="74">
        <f t="shared" si="4"/>
        <v>0</v>
      </c>
      <c r="AO26" s="74">
        <f t="shared" si="5"/>
        <v>0</v>
      </c>
      <c r="AP26" s="74">
        <f t="shared" si="6"/>
        <v>0</v>
      </c>
      <c r="AQ26" s="74">
        <f t="shared" si="7"/>
        <v>0</v>
      </c>
      <c r="AR26" s="74">
        <f t="shared" si="8"/>
        <v>0</v>
      </c>
      <c r="AS26" s="168">
        <f t="shared" si="1"/>
        <v>0</v>
      </c>
      <c r="AT26" s="169">
        <f t="shared" si="2"/>
        <v>0</v>
      </c>
      <c r="AU26"/>
      <c r="AV26"/>
      <c r="AW26"/>
      <c r="AX26"/>
      <c r="AY26"/>
      <c r="AZ26"/>
      <c r="BA26"/>
      <c r="BB26"/>
    </row>
    <row r="27" spans="1:54" s="38" customFormat="1" ht="15" customHeight="1">
      <c r="A27" s="194">
        <f>Truong!A31</f>
        <v>0</v>
      </c>
      <c r="B27" s="42">
        <f>Truong!B31</f>
        <v>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>
        <f t="shared" si="3"/>
        <v>0</v>
      </c>
      <c r="AN27" s="74">
        <f t="shared" si="4"/>
        <v>0</v>
      </c>
      <c r="AO27" s="74">
        <f t="shared" si="5"/>
        <v>0</v>
      </c>
      <c r="AP27" s="74">
        <f t="shared" si="6"/>
        <v>0</v>
      </c>
      <c r="AQ27" s="74">
        <f t="shared" si="7"/>
        <v>0</v>
      </c>
      <c r="AR27" s="74">
        <f t="shared" si="8"/>
        <v>0</v>
      </c>
      <c r="AS27" s="168">
        <f t="shared" si="1"/>
        <v>0</v>
      </c>
      <c r="AT27" s="169">
        <f t="shared" si="2"/>
        <v>0</v>
      </c>
      <c r="AU27"/>
      <c r="AV27"/>
      <c r="AW27"/>
      <c r="AX27"/>
      <c r="AY27"/>
      <c r="AZ27"/>
      <c r="BA27"/>
      <c r="BB27"/>
    </row>
    <row r="28" spans="1:54" s="38" customFormat="1" ht="15" customHeight="1">
      <c r="A28" s="194">
        <f>Truong!A32</f>
        <v>0</v>
      </c>
      <c r="B28" s="42">
        <f>Truong!B32</f>
        <v>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3">
        <f t="shared" si="3"/>
        <v>0</v>
      </c>
      <c r="AN28" s="74">
        <f t="shared" si="4"/>
        <v>0</v>
      </c>
      <c r="AO28" s="74">
        <f t="shared" si="5"/>
        <v>0</v>
      </c>
      <c r="AP28" s="74">
        <f t="shared" si="6"/>
        <v>0</v>
      </c>
      <c r="AQ28" s="74">
        <f t="shared" si="7"/>
        <v>0</v>
      </c>
      <c r="AR28" s="74">
        <f t="shared" si="8"/>
        <v>0</v>
      </c>
      <c r="AS28" s="168">
        <f t="shared" si="1"/>
        <v>0</v>
      </c>
      <c r="AT28" s="169">
        <f t="shared" si="2"/>
        <v>0</v>
      </c>
      <c r="AU28"/>
      <c r="AV28"/>
      <c r="AW28"/>
      <c r="AX28"/>
      <c r="AY28"/>
      <c r="AZ28"/>
      <c r="BA28"/>
      <c r="BB28"/>
    </row>
    <row r="29" spans="1:54" s="38" customFormat="1" ht="15" customHeight="1">
      <c r="A29" s="194">
        <f>Truong!A33</f>
        <v>0</v>
      </c>
      <c r="B29" s="42">
        <f>Truong!B33</f>
        <v>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>
        <f t="shared" si="3"/>
        <v>0</v>
      </c>
      <c r="AN29" s="74">
        <f t="shared" si="4"/>
        <v>0</v>
      </c>
      <c r="AO29" s="74">
        <f t="shared" si="5"/>
        <v>0</v>
      </c>
      <c r="AP29" s="74">
        <f t="shared" si="6"/>
        <v>0</v>
      </c>
      <c r="AQ29" s="74">
        <f t="shared" si="7"/>
        <v>0</v>
      </c>
      <c r="AR29" s="74">
        <f t="shared" si="8"/>
        <v>0</v>
      </c>
      <c r="AS29" s="168">
        <f t="shared" si="1"/>
        <v>0</v>
      </c>
      <c r="AT29" s="169">
        <f t="shared" si="2"/>
        <v>0</v>
      </c>
      <c r="AU29"/>
      <c r="AV29"/>
      <c r="AW29"/>
      <c r="AX29"/>
      <c r="AY29"/>
      <c r="AZ29"/>
      <c r="BA29"/>
      <c r="BB29"/>
    </row>
    <row r="30" spans="1:54" s="38" customFormat="1" ht="15" customHeight="1">
      <c r="A30" s="194">
        <f>Truong!A34</f>
        <v>0</v>
      </c>
      <c r="B30" s="42">
        <f>Truong!B34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3">
        <f t="shared" si="3"/>
        <v>0</v>
      </c>
      <c r="AN30" s="74">
        <f t="shared" si="4"/>
        <v>0</v>
      </c>
      <c r="AO30" s="74">
        <f t="shared" si="5"/>
        <v>0</v>
      </c>
      <c r="AP30" s="74">
        <f t="shared" si="6"/>
        <v>0</v>
      </c>
      <c r="AQ30" s="74">
        <f t="shared" si="7"/>
        <v>0</v>
      </c>
      <c r="AR30" s="74">
        <f t="shared" si="8"/>
        <v>0</v>
      </c>
      <c r="AS30" s="168">
        <f t="shared" si="1"/>
        <v>0</v>
      </c>
      <c r="AT30" s="169">
        <f t="shared" si="2"/>
        <v>0</v>
      </c>
      <c r="AU30"/>
      <c r="AV30"/>
      <c r="AW30"/>
      <c r="AX30"/>
      <c r="AY30"/>
      <c r="AZ30"/>
      <c r="BA30"/>
      <c r="BB30"/>
    </row>
    <row r="31" spans="1:54" s="38" customFormat="1" ht="15" customHeight="1">
      <c r="A31" s="194">
        <f>Truong!A35</f>
        <v>0</v>
      </c>
      <c r="B31" s="42">
        <f>Truong!B35</f>
        <v>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>
        <f t="shared" si="3"/>
        <v>0</v>
      </c>
      <c r="AN31" s="74">
        <f t="shared" si="4"/>
        <v>0</v>
      </c>
      <c r="AO31" s="74">
        <f t="shared" si="5"/>
        <v>0</v>
      </c>
      <c r="AP31" s="74">
        <f t="shared" si="6"/>
        <v>0</v>
      </c>
      <c r="AQ31" s="74">
        <f t="shared" si="7"/>
        <v>0</v>
      </c>
      <c r="AR31" s="74">
        <f t="shared" si="8"/>
        <v>0</v>
      </c>
      <c r="AS31" s="168">
        <f t="shared" si="1"/>
        <v>0</v>
      </c>
      <c r="AT31" s="169">
        <f t="shared" si="2"/>
        <v>0</v>
      </c>
      <c r="AU31"/>
      <c r="AV31"/>
      <c r="AW31"/>
      <c r="AX31"/>
      <c r="AY31"/>
      <c r="AZ31"/>
      <c r="BA31"/>
      <c r="BB31"/>
    </row>
    <row r="32" spans="1:54" s="38" customFormat="1" ht="15" customHeight="1">
      <c r="A32" s="194">
        <f>Truong!A36</f>
        <v>0</v>
      </c>
      <c r="B32" s="42">
        <f>Truong!B36</f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>
        <f t="shared" si="3"/>
        <v>0</v>
      </c>
      <c r="AN32" s="74">
        <f t="shared" si="4"/>
        <v>0</v>
      </c>
      <c r="AO32" s="74">
        <f t="shared" si="5"/>
        <v>0</v>
      </c>
      <c r="AP32" s="74">
        <f t="shared" si="6"/>
        <v>0</v>
      </c>
      <c r="AQ32" s="74">
        <f t="shared" si="7"/>
        <v>0</v>
      </c>
      <c r="AR32" s="74">
        <f t="shared" si="8"/>
        <v>0</v>
      </c>
      <c r="AS32" s="168">
        <f t="shared" si="1"/>
        <v>0</v>
      </c>
      <c r="AT32" s="169">
        <f t="shared" si="2"/>
        <v>0</v>
      </c>
      <c r="AU32"/>
      <c r="AV32"/>
      <c r="AW32"/>
      <c r="AX32"/>
      <c r="AY32"/>
      <c r="AZ32"/>
      <c r="BA32"/>
      <c r="BB32"/>
    </row>
    <row r="33" spans="1:54" s="38" customFormat="1" ht="15" customHeight="1">
      <c r="A33" s="194">
        <f>Truong!A37</f>
        <v>0</v>
      </c>
      <c r="B33" s="42">
        <f>Truong!B37</f>
        <v>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3">
        <f t="shared" si="3"/>
        <v>0</v>
      </c>
      <c r="AN33" s="74">
        <f t="shared" si="4"/>
        <v>0</v>
      </c>
      <c r="AO33" s="74">
        <f t="shared" si="5"/>
        <v>0</v>
      </c>
      <c r="AP33" s="74">
        <f t="shared" si="6"/>
        <v>0</v>
      </c>
      <c r="AQ33" s="74">
        <f t="shared" si="7"/>
        <v>0</v>
      </c>
      <c r="AR33" s="74">
        <f t="shared" si="8"/>
        <v>0</v>
      </c>
      <c r="AS33" s="168">
        <f t="shared" si="1"/>
        <v>0</v>
      </c>
      <c r="AT33" s="169">
        <f t="shared" si="2"/>
        <v>0</v>
      </c>
      <c r="AU33"/>
      <c r="AV33"/>
      <c r="AW33"/>
      <c r="AX33"/>
      <c r="AY33"/>
      <c r="AZ33"/>
      <c r="BA33"/>
      <c r="BB33"/>
    </row>
    <row r="34" spans="1:54" s="38" customFormat="1" ht="15" customHeight="1">
      <c r="A34" s="194">
        <f>Truong!A38</f>
        <v>0</v>
      </c>
      <c r="B34" s="42">
        <f>Truong!B38</f>
        <v>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>
        <f t="shared" si="3"/>
        <v>0</v>
      </c>
      <c r="AN34" s="74">
        <f t="shared" si="4"/>
        <v>0</v>
      </c>
      <c r="AO34" s="74">
        <f t="shared" si="5"/>
        <v>0</v>
      </c>
      <c r="AP34" s="74">
        <f t="shared" si="6"/>
        <v>0</v>
      </c>
      <c r="AQ34" s="74">
        <f t="shared" si="7"/>
        <v>0</v>
      </c>
      <c r="AR34" s="74">
        <f t="shared" si="8"/>
        <v>0</v>
      </c>
      <c r="AS34" s="168">
        <f t="shared" si="1"/>
        <v>0</v>
      </c>
      <c r="AT34" s="169">
        <f t="shared" si="2"/>
        <v>0</v>
      </c>
      <c r="AU34"/>
      <c r="AV34"/>
      <c r="AW34"/>
      <c r="AX34"/>
      <c r="AY34"/>
      <c r="AZ34"/>
      <c r="BA34"/>
      <c r="BB34"/>
    </row>
    <row r="35" spans="1:54" s="38" customFormat="1" ht="15" customHeight="1">
      <c r="A35" s="194">
        <f>Truong!A39</f>
        <v>0</v>
      </c>
      <c r="B35" s="42">
        <f>Truong!B39</f>
        <v>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>
        <f t="shared" si="3"/>
        <v>0</v>
      </c>
      <c r="AN35" s="74">
        <f t="shared" si="4"/>
        <v>0</v>
      </c>
      <c r="AO35" s="74">
        <f t="shared" si="5"/>
        <v>0</v>
      </c>
      <c r="AP35" s="74">
        <f t="shared" si="6"/>
        <v>0</v>
      </c>
      <c r="AQ35" s="74">
        <f t="shared" si="7"/>
        <v>0</v>
      </c>
      <c r="AR35" s="74">
        <f t="shared" si="8"/>
        <v>0</v>
      </c>
      <c r="AS35" s="168">
        <f t="shared" si="1"/>
        <v>0</v>
      </c>
      <c r="AT35" s="169">
        <f t="shared" si="2"/>
        <v>0</v>
      </c>
      <c r="AU35"/>
      <c r="AV35"/>
      <c r="AW35"/>
      <c r="AX35"/>
      <c r="AY35"/>
      <c r="AZ35"/>
      <c r="BA35"/>
      <c r="BB35"/>
    </row>
    <row r="36" spans="1:54" s="38" customFormat="1" ht="15" customHeight="1">
      <c r="A36" s="195">
        <f>Truong!A40</f>
        <v>0</v>
      </c>
      <c r="B36" s="43">
        <f>Truong!B40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73">
        <f t="shared" si="3"/>
        <v>0</v>
      </c>
      <c r="AN36" s="74">
        <f t="shared" si="4"/>
        <v>0</v>
      </c>
      <c r="AO36" s="74">
        <f t="shared" si="5"/>
        <v>0</v>
      </c>
      <c r="AP36" s="74">
        <f t="shared" si="6"/>
        <v>0</v>
      </c>
      <c r="AQ36" s="74">
        <f t="shared" si="7"/>
        <v>0</v>
      </c>
      <c r="AR36" s="74">
        <f t="shared" si="8"/>
        <v>0</v>
      </c>
      <c r="AS36" s="168">
        <f t="shared" si="1"/>
        <v>0</v>
      </c>
      <c r="AT36" s="169">
        <f t="shared" si="2"/>
        <v>0</v>
      </c>
      <c r="AU36"/>
      <c r="AV36"/>
      <c r="AW36"/>
      <c r="AX36"/>
      <c r="AY36"/>
      <c r="AZ36"/>
      <c r="BA36"/>
      <c r="BB36"/>
    </row>
  </sheetData>
  <sheetProtection password="9DDB" sheet="1"/>
  <mergeCells count="29">
    <mergeCell ref="AC1:AG1"/>
    <mergeCell ref="AG4:AG5"/>
    <mergeCell ref="AH4:AL4"/>
    <mergeCell ref="C2:C5"/>
    <mergeCell ref="L4:L5"/>
    <mergeCell ref="M4:Q4"/>
    <mergeCell ref="S4:S5"/>
    <mergeCell ref="T4:X4"/>
    <mergeCell ref="R2:X2"/>
    <mergeCell ref="Y2:AE2"/>
    <mergeCell ref="R3:R5"/>
    <mergeCell ref="S3:X3"/>
    <mergeCell ref="Y3:Y5"/>
    <mergeCell ref="AF2:AL2"/>
    <mergeCell ref="Z3:AE3"/>
    <mergeCell ref="AF3:AF5"/>
    <mergeCell ref="AG3:AL3"/>
    <mergeCell ref="Z4:Z5"/>
    <mergeCell ref="AA4:AE4"/>
    <mergeCell ref="K2:Q2"/>
    <mergeCell ref="A2:A5"/>
    <mergeCell ref="B2:B5"/>
    <mergeCell ref="D2:J2"/>
    <mergeCell ref="E3:J3"/>
    <mergeCell ref="E4:E5"/>
    <mergeCell ref="D3:D5"/>
    <mergeCell ref="F4:J4"/>
    <mergeCell ref="K3:K5"/>
    <mergeCell ref="L3:Q3"/>
  </mergeCells>
  <dataValidations count="8">
    <dataValidation type="whole" operator="greaterThanOrEqual" allowBlank="1" showErrorMessage="1" promptTitle="Chú ý!" prompt="Chỉ nhập số liệu là số nguyên!" errorTitle="Nhập sai dữ liệu!" error="Hãy kiểm tra: Số lớp phải là số nguyên dương.&#10;Hãy nhập lại!" sqref="D7:D36 K7:K36 Y7:Y36 R7:R36 AF7:AF36">
      <formula1>0</formula1>
    </dataValidation>
    <dataValidation type="whole" operator="greaterThanOrEqual" allowBlank="1" showErrorMessage="1" errorTitle="Lỗi nhập liệu:" error="Hãy kiểm tra:&#10;- Số lớp ghép phải là số nguyên dương.&#10;Hãy nhập lại!" sqref="C7:C36">
      <formula1>0</formula1>
    </dataValidation>
    <dataValidation type="whole" operator="lessThanOrEqual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F7:F36 M7:M36 T7:T36 AA7:AA36 AH7:AH36">
      <formula1>E7</formula1>
    </dataValidation>
    <dataValidation type="whole" operator="lessThanOrEqual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G7:G36 N7:N36 U7:U36 AB7:AB36 AI7:AI36">
      <formula1>E7</formula1>
    </dataValidation>
    <dataValidation type="whole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H7:H36 O7:O36 V7:V36 AC7:AC36 AJ7:AJ36">
      <formula1>0</formula1>
      <formula2>MIN(G7,F7)</formula2>
    </dataValidation>
    <dataValidation type="whole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I7:I36 P7:P36 W7:W36 AD7:AD36 AK7:AK36">
      <formula1>0</formula1>
      <formula2>IF($C7=0,0,E7)</formula2>
    </dataValidation>
    <dataValidation type="whole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J7:J36 Q7:Q36 X7:X36 AE7:AE36 AL7:AL36">
      <formula1>0</formula1>
      <formula2>E7</formula2>
    </dataValidation>
    <dataValidation type="whole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E7:E36 L7:L36 S7:S36 Z7:Z36 AG7:AG36">
      <formula1>MAX(F7,G7,H7,I7,J7)</formula1>
      <formula2>IF(SUM(D7+$C7)=0,0,2000)</formula2>
    </dataValidation>
  </dataValidations>
  <printOptions horizontalCentered="1"/>
  <pageMargins left="0.15748031496062992" right="0.15748031496062992" top="0.31496062992125984" bottom="0.1968503937007874" header="0.15748031496062992" footer="0.15748031496062992"/>
  <pageSetup horizontalDpi="600" verticalDpi="600" orientation="landscape" paperSize="9" r:id="rId1"/>
  <rowBreaks count="1" manualBreakCount="1">
    <brk id="36" max="255" man="1"/>
  </rowBreaks>
  <colBreaks count="1" manualBreakCount="1">
    <brk id="38" max="65535" man="1"/>
  </colBreaks>
  <ignoredErrors>
    <ignoredError sqref="AN7:AQ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129"/>
  <sheetViews>
    <sheetView showGridLines="0"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" sqref="G14"/>
    </sheetView>
  </sheetViews>
  <sheetFormatPr defaultColWidth="9.125" defaultRowHeight="14.25"/>
  <cols>
    <col min="1" max="1" width="15.50390625" style="23" customWidth="1"/>
    <col min="2" max="2" width="6.25390625" style="23" customWidth="1"/>
    <col min="3" max="3" width="3.75390625" style="23" customWidth="1"/>
    <col min="4" max="4" width="6.25390625" style="23" customWidth="1"/>
    <col min="5" max="5" width="3.75390625" style="23" customWidth="1"/>
    <col min="6" max="6" width="6.25390625" style="23" customWidth="1"/>
    <col min="7" max="7" width="3.75390625" style="23" customWidth="1"/>
    <col min="8" max="8" width="6.25390625" style="23" customWidth="1"/>
    <col min="9" max="9" width="3.75390625" style="23" customWidth="1"/>
    <col min="10" max="10" width="6.25390625" style="23" customWidth="1"/>
    <col min="11" max="11" width="3.75390625" style="23" customWidth="1"/>
    <col min="12" max="12" width="6.25390625" style="23" customWidth="1"/>
    <col min="13" max="13" width="3.75390625" style="23" customWidth="1"/>
    <col min="14" max="14" width="6.25390625" style="23" customWidth="1"/>
    <col min="15" max="15" width="3.75390625" style="23" customWidth="1"/>
    <col min="16" max="16" width="6.25390625" style="53" customWidth="1"/>
    <col min="17" max="17" width="3.50390625" style="203" customWidth="1"/>
    <col min="18" max="18" width="2.50390625" style="0" customWidth="1"/>
    <col min="19" max="23" width="2.75390625" style="0" customWidth="1"/>
    <col min="24" max="24" width="3.875" style="0" customWidth="1"/>
    <col min="25" max="26" width="2.75390625" style="0" customWidth="1"/>
    <col min="27" max="27" width="9.125" style="0" customWidth="1"/>
    <col min="28" max="32" width="9.125" style="23" customWidth="1"/>
    <col min="33" max="16384" width="9.125" style="23" customWidth="1"/>
  </cols>
  <sheetData>
    <row r="1" spans="1:20" ht="21" customHeigh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58">
        <f>IF(COUNT(Q5:R67)+COUNT(C70:P85)=275,"","Còn lỗi. Kiểm tra lại!")</f>
      </c>
      <c r="O1" s="358"/>
      <c r="P1" s="358"/>
      <c r="Q1" s="358"/>
      <c r="R1" s="358"/>
      <c r="S1" s="358"/>
      <c r="T1" s="358"/>
    </row>
    <row r="2" spans="1:17" ht="14.25" customHeight="1">
      <c r="A2" s="331" t="s">
        <v>38</v>
      </c>
      <c r="B2" s="332"/>
      <c r="C2" s="341" t="s">
        <v>40</v>
      </c>
      <c r="D2" s="341"/>
      <c r="E2" s="330" t="s">
        <v>254</v>
      </c>
      <c r="F2" s="330"/>
      <c r="G2" s="330"/>
      <c r="H2" s="330"/>
      <c r="I2" s="330"/>
      <c r="J2" s="330"/>
      <c r="K2" s="330"/>
      <c r="L2" s="330"/>
      <c r="M2" s="330"/>
      <c r="N2" s="330"/>
      <c r="O2" s="337" t="s">
        <v>191</v>
      </c>
      <c r="P2" s="338"/>
      <c r="Q2" s="201"/>
    </row>
    <row r="3" spans="1:17" ht="12.75" customHeight="1">
      <c r="A3" s="331"/>
      <c r="B3" s="332"/>
      <c r="C3" s="342" t="s">
        <v>34</v>
      </c>
      <c r="D3" s="311" t="s">
        <v>144</v>
      </c>
      <c r="E3" s="330" t="s">
        <v>29</v>
      </c>
      <c r="F3" s="330"/>
      <c r="G3" s="330" t="s">
        <v>30</v>
      </c>
      <c r="H3" s="330"/>
      <c r="I3" s="330" t="s">
        <v>31</v>
      </c>
      <c r="J3" s="330"/>
      <c r="K3" s="330" t="s">
        <v>32</v>
      </c>
      <c r="L3" s="330"/>
      <c r="M3" s="330" t="s">
        <v>33</v>
      </c>
      <c r="N3" s="330"/>
      <c r="O3" s="330" t="s">
        <v>182</v>
      </c>
      <c r="P3" s="330"/>
      <c r="Q3" s="201"/>
    </row>
    <row r="4" spans="1:17" ht="25.5">
      <c r="A4" s="333"/>
      <c r="B4" s="334"/>
      <c r="C4" s="343"/>
      <c r="D4" s="330"/>
      <c r="E4" s="117" t="s">
        <v>34</v>
      </c>
      <c r="F4" s="117" t="s">
        <v>35</v>
      </c>
      <c r="G4" s="117" t="s">
        <v>34</v>
      </c>
      <c r="H4" s="117" t="s">
        <v>35</v>
      </c>
      <c r="I4" s="117" t="s">
        <v>34</v>
      </c>
      <c r="J4" s="117" t="s">
        <v>35</v>
      </c>
      <c r="K4" s="117" t="s">
        <v>34</v>
      </c>
      <c r="L4" s="117" t="s">
        <v>35</v>
      </c>
      <c r="M4" s="117" t="s">
        <v>34</v>
      </c>
      <c r="N4" s="117" t="s">
        <v>35</v>
      </c>
      <c r="O4" s="117" t="s">
        <v>34</v>
      </c>
      <c r="P4" s="117" t="s">
        <v>35</v>
      </c>
      <c r="Q4" s="202"/>
    </row>
    <row r="5" spans="1:18" ht="15" customHeight="1">
      <c r="A5" s="327" t="s">
        <v>136</v>
      </c>
      <c r="B5" s="327"/>
      <c r="C5" s="86"/>
      <c r="D5" s="86">
        <f aca="true" t="shared" si="0" ref="D5:D16">F5+H5+J5+L5+N5</f>
        <v>1</v>
      </c>
      <c r="E5" s="87"/>
      <c r="F5" s="45">
        <v>1</v>
      </c>
      <c r="G5" s="87"/>
      <c r="H5" s="45"/>
      <c r="I5" s="87"/>
      <c r="J5" s="45"/>
      <c r="K5" s="87"/>
      <c r="L5" s="45"/>
      <c r="M5" s="87"/>
      <c r="N5" s="45"/>
      <c r="O5" s="87"/>
      <c r="P5" s="45"/>
      <c r="Q5" s="211">
        <f aca="true" t="shared" si="1" ref="Q5:Q27">IF(P5&gt;D5,"Er",)</f>
        <v>0</v>
      </c>
      <c r="R5" s="205">
        <f aca="true" t="shared" si="2" ref="R5:R18">IF(COUNTIF(E5:P5,"*")&lt;&gt;0,"Er",)</f>
        <v>0</v>
      </c>
    </row>
    <row r="6" spans="1:18" ht="15" customHeight="1">
      <c r="A6" s="328" t="s">
        <v>137</v>
      </c>
      <c r="B6" s="328"/>
      <c r="C6" s="88"/>
      <c r="D6" s="88">
        <f t="shared" si="0"/>
        <v>1</v>
      </c>
      <c r="E6" s="89"/>
      <c r="F6" s="46">
        <v>1</v>
      </c>
      <c r="G6" s="89"/>
      <c r="H6" s="46"/>
      <c r="I6" s="89"/>
      <c r="J6" s="46"/>
      <c r="K6" s="89"/>
      <c r="L6" s="46"/>
      <c r="M6" s="89"/>
      <c r="N6" s="46"/>
      <c r="O6" s="89"/>
      <c r="P6" s="46"/>
      <c r="Q6" s="211">
        <f t="shared" si="1"/>
        <v>0</v>
      </c>
      <c r="R6" s="205">
        <f t="shared" si="2"/>
        <v>0</v>
      </c>
    </row>
    <row r="7" spans="1:18" ht="15" customHeight="1">
      <c r="A7" s="328" t="s">
        <v>138</v>
      </c>
      <c r="B7" s="328"/>
      <c r="C7" s="88"/>
      <c r="D7" s="88">
        <f t="shared" si="0"/>
        <v>0</v>
      </c>
      <c r="E7" s="89"/>
      <c r="F7" s="46"/>
      <c r="G7" s="89"/>
      <c r="H7" s="46"/>
      <c r="I7" s="89"/>
      <c r="J7" s="46"/>
      <c r="K7" s="89"/>
      <c r="L7" s="46"/>
      <c r="M7" s="89"/>
      <c r="N7" s="46"/>
      <c r="O7" s="89"/>
      <c r="P7" s="46"/>
      <c r="Q7" s="211">
        <f t="shared" si="1"/>
        <v>0</v>
      </c>
      <c r="R7" s="205">
        <f t="shared" si="2"/>
        <v>0</v>
      </c>
    </row>
    <row r="8" spans="1:18" ht="15" customHeight="1">
      <c r="A8" s="329" t="s">
        <v>139</v>
      </c>
      <c r="B8" s="329"/>
      <c r="C8" s="90"/>
      <c r="D8" s="90">
        <f t="shared" si="0"/>
        <v>0</v>
      </c>
      <c r="E8" s="91"/>
      <c r="F8" s="177"/>
      <c r="G8" s="91"/>
      <c r="H8" s="46"/>
      <c r="I8" s="91"/>
      <c r="J8" s="46"/>
      <c r="K8" s="91"/>
      <c r="L8" s="46"/>
      <c r="M8" s="91"/>
      <c r="N8" s="46"/>
      <c r="O8" s="91"/>
      <c r="P8" s="159"/>
      <c r="Q8" s="211">
        <f t="shared" si="1"/>
        <v>0</v>
      </c>
      <c r="R8" s="205">
        <f t="shared" si="2"/>
        <v>0</v>
      </c>
    </row>
    <row r="9" spans="1:18" ht="15" customHeight="1">
      <c r="A9" s="327" t="s">
        <v>272</v>
      </c>
      <c r="B9" s="327"/>
      <c r="C9" s="86"/>
      <c r="D9" s="86">
        <f>F9+H9+J9+L9+N9</f>
        <v>0</v>
      </c>
      <c r="E9" s="87"/>
      <c r="F9" s="45"/>
      <c r="G9" s="87"/>
      <c r="H9" s="45"/>
      <c r="I9" s="87"/>
      <c r="J9" s="45"/>
      <c r="K9" s="87"/>
      <c r="L9" s="45"/>
      <c r="M9" s="87"/>
      <c r="N9" s="45"/>
      <c r="O9" s="87"/>
      <c r="P9" s="45"/>
      <c r="Q9" s="211">
        <f>IF(P9&gt;D9,"Er",)</f>
        <v>0</v>
      </c>
      <c r="R9" s="205">
        <f t="shared" si="2"/>
        <v>0</v>
      </c>
    </row>
    <row r="10" spans="1:18" ht="15" customHeight="1">
      <c r="A10" s="328" t="s">
        <v>137</v>
      </c>
      <c r="B10" s="328"/>
      <c r="C10" s="88"/>
      <c r="D10" s="88">
        <f>F10+H10+J10+L10+N10</f>
        <v>0</v>
      </c>
      <c r="E10" s="89"/>
      <c r="F10" s="46"/>
      <c r="G10" s="89"/>
      <c r="H10" s="46"/>
      <c r="I10" s="89"/>
      <c r="J10" s="46"/>
      <c r="K10" s="89"/>
      <c r="L10" s="46"/>
      <c r="M10" s="89"/>
      <c r="N10" s="46"/>
      <c r="O10" s="89"/>
      <c r="P10" s="46"/>
      <c r="Q10" s="211">
        <f>IF(P10&gt;D10,"Er",)</f>
        <v>0</v>
      </c>
      <c r="R10" s="205">
        <f t="shared" si="2"/>
        <v>0</v>
      </c>
    </row>
    <row r="11" spans="1:18" ht="15" customHeight="1">
      <c r="A11" s="328" t="s">
        <v>138</v>
      </c>
      <c r="B11" s="328"/>
      <c r="C11" s="88"/>
      <c r="D11" s="88">
        <f>F11+H11+J11+L11+N11</f>
        <v>0</v>
      </c>
      <c r="E11" s="89"/>
      <c r="F11" s="46"/>
      <c r="G11" s="89"/>
      <c r="H11" s="46"/>
      <c r="I11" s="89"/>
      <c r="J11" s="46"/>
      <c r="K11" s="89"/>
      <c r="L11" s="46"/>
      <c r="M11" s="89"/>
      <c r="N11" s="46"/>
      <c r="O11" s="89"/>
      <c r="P11" s="46"/>
      <c r="Q11" s="211">
        <f>IF(P11&gt;D11,"Er",)</f>
        <v>0</v>
      </c>
      <c r="R11" s="205">
        <f t="shared" si="2"/>
        <v>0</v>
      </c>
    </row>
    <row r="12" spans="1:18" ht="15" customHeight="1">
      <c r="A12" s="329" t="s">
        <v>139</v>
      </c>
      <c r="B12" s="329"/>
      <c r="C12" s="90"/>
      <c r="D12" s="90">
        <f>F12+H12+J12+L12+N12</f>
        <v>0</v>
      </c>
      <c r="E12" s="91"/>
      <c r="F12" s="177"/>
      <c r="G12" s="91"/>
      <c r="H12" s="46"/>
      <c r="I12" s="91"/>
      <c r="J12" s="46"/>
      <c r="K12" s="91"/>
      <c r="L12" s="46"/>
      <c r="M12" s="91"/>
      <c r="N12" s="46"/>
      <c r="O12" s="91"/>
      <c r="P12" s="159"/>
      <c r="Q12" s="211">
        <f>IF(P12&gt;D12,"Er",)</f>
        <v>0</v>
      </c>
      <c r="R12" s="205">
        <f t="shared" si="2"/>
        <v>0</v>
      </c>
    </row>
    <row r="13" spans="1:23" ht="15" customHeight="1">
      <c r="A13" s="325" t="s">
        <v>104</v>
      </c>
      <c r="B13" s="326"/>
      <c r="C13" s="92">
        <f>E13+G13+I13+K13+M13+O13</f>
        <v>16</v>
      </c>
      <c r="D13" s="92">
        <f t="shared" si="0"/>
        <v>480</v>
      </c>
      <c r="E13" s="92">
        <f>'DTr-Lop-HS'!D6</f>
        <v>3</v>
      </c>
      <c r="F13" s="92">
        <f>'DTr-Lop-HS'!E6</f>
        <v>105</v>
      </c>
      <c r="G13" s="92">
        <f>'DTr-Lop-HS'!K6</f>
        <v>3</v>
      </c>
      <c r="H13" s="92">
        <f>'DTr-Lop-HS'!L6</f>
        <v>103</v>
      </c>
      <c r="I13" s="92">
        <f>'DTr-Lop-HS'!R6</f>
        <v>4</v>
      </c>
      <c r="J13" s="92">
        <f>'DTr-Lop-HS'!S6</f>
        <v>98</v>
      </c>
      <c r="K13" s="92">
        <f>'DTr-Lop-HS'!Y6</f>
        <v>3</v>
      </c>
      <c r="L13" s="92">
        <f>'DTr-Lop-HS'!Z6</f>
        <v>99</v>
      </c>
      <c r="M13" s="92">
        <f>'DTr-Lop-HS'!AF6</f>
        <v>3</v>
      </c>
      <c r="N13" s="92">
        <f>'DTr-Lop-HS'!AG6</f>
        <v>75</v>
      </c>
      <c r="O13" s="93">
        <f>'DTr-Lop-HS'!C6</f>
        <v>0</v>
      </c>
      <c r="P13" s="92">
        <f>'DTr-Lop-HS'!I6+'DTr-Lop-HS'!P6+'DTr-Lop-HS'!W6+'DTr-Lop-HS'!AD6+'DTr-Lop-HS'!AK6</f>
        <v>0</v>
      </c>
      <c r="Q13" s="211">
        <f t="shared" si="1"/>
        <v>0</v>
      </c>
      <c r="R13" s="205">
        <f t="shared" si="2"/>
        <v>0</v>
      </c>
      <c r="W13" s="199"/>
    </row>
    <row r="14" spans="1:18" ht="15" customHeight="1">
      <c r="A14" s="321" t="s">
        <v>37</v>
      </c>
      <c r="B14" s="322"/>
      <c r="C14" s="88"/>
      <c r="D14" s="93">
        <f t="shared" si="0"/>
        <v>228</v>
      </c>
      <c r="E14" s="88"/>
      <c r="F14" s="88">
        <f>'DTr-Lop-HS'!F6</f>
        <v>53</v>
      </c>
      <c r="G14" s="88"/>
      <c r="H14" s="88">
        <f>'DTr-Lop-HS'!M6</f>
        <v>45</v>
      </c>
      <c r="I14" s="88"/>
      <c r="J14" s="88">
        <f>'DTr-Lop-HS'!T6</f>
        <v>52</v>
      </c>
      <c r="K14" s="88"/>
      <c r="L14" s="88">
        <f>'DTr-Lop-HS'!AA6</f>
        <v>49</v>
      </c>
      <c r="M14" s="88"/>
      <c r="N14" s="88">
        <f>'DTr-Lop-HS'!AH6</f>
        <v>29</v>
      </c>
      <c r="O14" s="88"/>
      <c r="P14" s="50"/>
      <c r="Q14" s="211">
        <f t="shared" si="1"/>
        <v>0</v>
      </c>
      <c r="R14" s="205">
        <f t="shared" si="2"/>
        <v>0</v>
      </c>
    </row>
    <row r="15" spans="1:18" ht="15" customHeight="1">
      <c r="A15" s="321" t="s">
        <v>114</v>
      </c>
      <c r="B15" s="322"/>
      <c r="C15" s="88"/>
      <c r="D15" s="93">
        <f t="shared" si="0"/>
        <v>0</v>
      </c>
      <c r="E15" s="88"/>
      <c r="F15" s="88">
        <f>'DTr-Lop-HS'!G6</f>
        <v>0</v>
      </c>
      <c r="G15" s="88"/>
      <c r="H15" s="88">
        <f>'DTr-Lop-HS'!N6</f>
        <v>0</v>
      </c>
      <c r="I15" s="88"/>
      <c r="J15" s="88">
        <f>'DTr-Lop-HS'!U6</f>
        <v>0</v>
      </c>
      <c r="K15" s="88"/>
      <c r="L15" s="88">
        <f>'DTr-Lop-HS'!AB6</f>
        <v>0</v>
      </c>
      <c r="M15" s="88"/>
      <c r="N15" s="88">
        <f>'DTr-Lop-HS'!AI6</f>
        <v>0</v>
      </c>
      <c r="O15" s="88"/>
      <c r="P15" s="50"/>
      <c r="Q15" s="211">
        <f t="shared" si="1"/>
        <v>0</v>
      </c>
      <c r="R15" s="205">
        <f t="shared" si="2"/>
        <v>0</v>
      </c>
    </row>
    <row r="16" spans="1:18" ht="15" customHeight="1">
      <c r="A16" s="321" t="s">
        <v>113</v>
      </c>
      <c r="B16" s="322"/>
      <c r="C16" s="88"/>
      <c r="D16" s="93">
        <f t="shared" si="0"/>
        <v>0</v>
      </c>
      <c r="E16" s="88"/>
      <c r="F16" s="88">
        <f>'DTr-Lop-HS'!H6</f>
        <v>0</v>
      </c>
      <c r="G16" s="88"/>
      <c r="H16" s="88">
        <f>'DTr-Lop-HS'!O6</f>
        <v>0</v>
      </c>
      <c r="I16" s="88"/>
      <c r="J16" s="88">
        <f>'DTr-Lop-HS'!V6</f>
        <v>0</v>
      </c>
      <c r="K16" s="88"/>
      <c r="L16" s="88">
        <f>'DTr-Lop-HS'!AC6</f>
        <v>0</v>
      </c>
      <c r="M16" s="88"/>
      <c r="N16" s="88">
        <f>'DTr-Lop-HS'!AJ6</f>
        <v>0</v>
      </c>
      <c r="O16" s="88"/>
      <c r="P16" s="50"/>
      <c r="Q16" s="211">
        <f t="shared" si="1"/>
        <v>0</v>
      </c>
      <c r="R16" s="205">
        <f t="shared" si="2"/>
        <v>0</v>
      </c>
    </row>
    <row r="17" spans="1:18" ht="15" customHeight="1">
      <c r="A17" s="339" t="s">
        <v>190</v>
      </c>
      <c r="B17" s="340"/>
      <c r="C17" s="90">
        <f>'DTr-Lop-HS'!C6</f>
        <v>0</v>
      </c>
      <c r="D17" s="94">
        <f>F17+H17+J17+L17+N17+P17</f>
        <v>0</v>
      </c>
      <c r="E17" s="88"/>
      <c r="F17" s="88">
        <f>'DTr-Lop-HS'!I6</f>
        <v>0</v>
      </c>
      <c r="G17" s="88"/>
      <c r="H17" s="88">
        <f>'DTr-Lop-HS'!P6</f>
        <v>0</v>
      </c>
      <c r="I17" s="88"/>
      <c r="J17" s="88">
        <f>'DTr-Lop-HS'!W6</f>
        <v>0</v>
      </c>
      <c r="K17" s="88"/>
      <c r="L17" s="88">
        <f>'DTr-Lop-HS'!AD6</f>
        <v>0</v>
      </c>
      <c r="M17" s="88"/>
      <c r="N17" s="88">
        <f>'DTr-Lop-HS'!AK6</f>
        <v>0</v>
      </c>
      <c r="O17" s="88"/>
      <c r="P17" s="88"/>
      <c r="Q17" s="211">
        <f t="shared" si="1"/>
        <v>0</v>
      </c>
      <c r="R17" s="204">
        <f t="shared" si="2"/>
        <v>0</v>
      </c>
    </row>
    <row r="18" spans="1:18" ht="15" customHeight="1">
      <c r="A18" s="120" t="s">
        <v>162</v>
      </c>
      <c r="B18" s="123" t="s">
        <v>108</v>
      </c>
      <c r="C18" s="85"/>
      <c r="D18" s="86">
        <f>SUM(D19:D28)</f>
        <v>480</v>
      </c>
      <c r="E18" s="86"/>
      <c r="F18" s="86">
        <f aca="true" t="shared" si="3" ref="F18:N18">SUM(F19:F28)</f>
        <v>105</v>
      </c>
      <c r="G18" s="86"/>
      <c r="H18" s="86">
        <f t="shared" si="3"/>
        <v>103</v>
      </c>
      <c r="I18" s="86"/>
      <c r="J18" s="86">
        <f t="shared" si="3"/>
        <v>98</v>
      </c>
      <c r="K18" s="86"/>
      <c r="L18" s="86">
        <f t="shared" si="3"/>
        <v>99</v>
      </c>
      <c r="M18" s="86"/>
      <c r="N18" s="86">
        <f t="shared" si="3"/>
        <v>75</v>
      </c>
      <c r="O18" s="86"/>
      <c r="P18" s="86">
        <f>SUM(P19:P28)</f>
        <v>0</v>
      </c>
      <c r="Q18" s="211">
        <f t="shared" si="1"/>
        <v>0</v>
      </c>
      <c r="R18" s="204">
        <f t="shared" si="2"/>
        <v>0</v>
      </c>
    </row>
    <row r="19" spans="1:18" ht="15" customHeight="1">
      <c r="A19" s="121" t="s">
        <v>163</v>
      </c>
      <c r="B19" s="51"/>
      <c r="C19" s="95"/>
      <c r="D19" s="95">
        <f>F19+H19+J19+L19+N19</f>
        <v>104</v>
      </c>
      <c r="E19" s="95"/>
      <c r="F19" s="50">
        <v>104</v>
      </c>
      <c r="G19" s="95"/>
      <c r="H19" s="50"/>
      <c r="I19" s="88"/>
      <c r="J19" s="88"/>
      <c r="K19" s="88"/>
      <c r="L19" s="88"/>
      <c r="M19" s="88"/>
      <c r="N19" s="88"/>
      <c r="O19" s="95"/>
      <c r="P19" s="50"/>
      <c r="Q19" s="211">
        <f t="shared" si="1"/>
        <v>0</v>
      </c>
      <c r="R19" s="204">
        <f>IF(COUNTIF(B19:P19,"*")&lt;&gt;0,"Er",)</f>
        <v>0</v>
      </c>
    </row>
    <row r="20" spans="1:18" ht="15" customHeight="1">
      <c r="A20" s="121" t="s">
        <v>70</v>
      </c>
      <c r="B20" s="46"/>
      <c r="C20" s="96"/>
      <c r="D20" s="95">
        <f aca="true" t="shared" si="4" ref="D20:D28">F20+H20+J20+L20+N20</f>
        <v>104</v>
      </c>
      <c r="E20" s="88"/>
      <c r="F20" s="50">
        <v>1</v>
      </c>
      <c r="G20" s="88"/>
      <c r="H20" s="50">
        <v>103</v>
      </c>
      <c r="I20" s="88"/>
      <c r="J20" s="50"/>
      <c r="K20" s="88"/>
      <c r="L20" s="88"/>
      <c r="M20" s="88"/>
      <c r="N20" s="88"/>
      <c r="O20" s="95"/>
      <c r="P20" s="50"/>
      <c r="Q20" s="211">
        <f t="shared" si="1"/>
        <v>0</v>
      </c>
      <c r="R20" s="204">
        <f aca="true" t="shared" si="5" ref="R20:R27">IF(COUNTIF(B20:P20,"*")&lt;&gt;0,"Er",)</f>
        <v>0</v>
      </c>
    </row>
    <row r="21" spans="1:18" ht="15" customHeight="1">
      <c r="A21" s="121" t="s">
        <v>71</v>
      </c>
      <c r="B21" s="46"/>
      <c r="C21" s="96"/>
      <c r="D21" s="95">
        <f t="shared" si="4"/>
        <v>98</v>
      </c>
      <c r="E21" s="88"/>
      <c r="F21" s="50"/>
      <c r="G21" s="88"/>
      <c r="H21" s="50"/>
      <c r="I21" s="88"/>
      <c r="J21" s="50">
        <v>98</v>
      </c>
      <c r="K21" s="88"/>
      <c r="L21" s="50"/>
      <c r="M21" s="88"/>
      <c r="N21" s="88"/>
      <c r="O21" s="95"/>
      <c r="P21" s="50"/>
      <c r="Q21" s="211">
        <f t="shared" si="1"/>
        <v>0</v>
      </c>
      <c r="R21" s="204">
        <f t="shared" si="5"/>
        <v>0</v>
      </c>
    </row>
    <row r="22" spans="1:18" ht="15" customHeight="1">
      <c r="A22" s="121" t="s">
        <v>72</v>
      </c>
      <c r="B22" s="46"/>
      <c r="C22" s="96"/>
      <c r="D22" s="95">
        <f t="shared" si="4"/>
        <v>99</v>
      </c>
      <c r="E22" s="88"/>
      <c r="F22" s="50"/>
      <c r="G22" s="88"/>
      <c r="H22" s="50"/>
      <c r="I22" s="88"/>
      <c r="J22" s="50"/>
      <c r="K22" s="88"/>
      <c r="L22" s="50">
        <v>99</v>
      </c>
      <c r="M22" s="88"/>
      <c r="N22" s="50"/>
      <c r="O22" s="95"/>
      <c r="P22" s="50"/>
      <c r="Q22" s="211">
        <f t="shared" si="1"/>
        <v>0</v>
      </c>
      <c r="R22" s="204">
        <f t="shared" si="5"/>
        <v>0</v>
      </c>
    </row>
    <row r="23" spans="1:18" ht="15" customHeight="1">
      <c r="A23" s="121" t="s">
        <v>73</v>
      </c>
      <c r="B23" s="46"/>
      <c r="C23" s="96"/>
      <c r="D23" s="95">
        <f t="shared" si="4"/>
        <v>75</v>
      </c>
      <c r="E23" s="88"/>
      <c r="F23" s="50"/>
      <c r="G23" s="88"/>
      <c r="H23" s="50"/>
      <c r="I23" s="88"/>
      <c r="J23" s="50"/>
      <c r="K23" s="88"/>
      <c r="L23" s="50"/>
      <c r="M23" s="88"/>
      <c r="N23" s="50">
        <v>75</v>
      </c>
      <c r="O23" s="95"/>
      <c r="P23" s="50"/>
      <c r="Q23" s="211">
        <f t="shared" si="1"/>
        <v>0</v>
      </c>
      <c r="R23" s="204">
        <f t="shared" si="5"/>
        <v>0</v>
      </c>
    </row>
    <row r="24" spans="1:18" ht="15" customHeight="1">
      <c r="A24" s="121" t="s">
        <v>74</v>
      </c>
      <c r="B24" s="46"/>
      <c r="C24" s="96"/>
      <c r="D24" s="95">
        <f t="shared" si="4"/>
        <v>0</v>
      </c>
      <c r="E24" s="88"/>
      <c r="F24" s="50"/>
      <c r="G24" s="88"/>
      <c r="H24" s="50"/>
      <c r="I24" s="88"/>
      <c r="J24" s="50"/>
      <c r="K24" s="88"/>
      <c r="L24" s="50"/>
      <c r="M24" s="88"/>
      <c r="N24" s="50"/>
      <c r="O24" s="95"/>
      <c r="P24" s="50"/>
      <c r="Q24" s="211">
        <f t="shared" si="1"/>
        <v>0</v>
      </c>
      <c r="R24" s="204">
        <f t="shared" si="5"/>
        <v>0</v>
      </c>
    </row>
    <row r="25" spans="1:18" ht="15" customHeight="1">
      <c r="A25" s="121" t="s">
        <v>109</v>
      </c>
      <c r="B25" s="46"/>
      <c r="C25" s="96"/>
      <c r="D25" s="95">
        <f t="shared" si="4"/>
        <v>0</v>
      </c>
      <c r="E25" s="88"/>
      <c r="F25" s="50"/>
      <c r="G25" s="88"/>
      <c r="H25" s="50"/>
      <c r="I25" s="88"/>
      <c r="J25" s="50"/>
      <c r="K25" s="88"/>
      <c r="L25" s="50"/>
      <c r="M25" s="88"/>
      <c r="N25" s="50"/>
      <c r="O25" s="95"/>
      <c r="P25" s="50"/>
      <c r="Q25" s="211">
        <f t="shared" si="1"/>
        <v>0</v>
      </c>
      <c r="R25" s="204">
        <f t="shared" si="5"/>
        <v>0</v>
      </c>
    </row>
    <row r="26" spans="1:18" ht="15" customHeight="1">
      <c r="A26" s="121" t="s">
        <v>110</v>
      </c>
      <c r="B26" s="46"/>
      <c r="C26" s="96"/>
      <c r="D26" s="95">
        <f t="shared" si="4"/>
        <v>0</v>
      </c>
      <c r="E26" s="88"/>
      <c r="F26" s="50"/>
      <c r="G26" s="88"/>
      <c r="H26" s="50"/>
      <c r="I26" s="88"/>
      <c r="J26" s="50"/>
      <c r="K26" s="88"/>
      <c r="L26" s="50"/>
      <c r="M26" s="88"/>
      <c r="N26" s="50"/>
      <c r="O26" s="95"/>
      <c r="P26" s="50"/>
      <c r="Q26" s="211">
        <f t="shared" si="1"/>
        <v>0</v>
      </c>
      <c r="R26" s="204">
        <f t="shared" si="5"/>
        <v>0</v>
      </c>
    </row>
    <row r="27" spans="1:18" ht="15" customHeight="1">
      <c r="A27" s="121" t="s">
        <v>111</v>
      </c>
      <c r="B27" s="46"/>
      <c r="C27" s="96"/>
      <c r="D27" s="95">
        <f t="shared" si="4"/>
        <v>0</v>
      </c>
      <c r="E27" s="88"/>
      <c r="F27" s="50"/>
      <c r="G27" s="88"/>
      <c r="H27" s="50"/>
      <c r="I27" s="88"/>
      <c r="J27" s="50"/>
      <c r="K27" s="88"/>
      <c r="L27" s="50"/>
      <c r="M27" s="88"/>
      <c r="N27" s="50"/>
      <c r="O27" s="95"/>
      <c r="P27" s="50"/>
      <c r="Q27" s="211">
        <f t="shared" si="1"/>
        <v>0</v>
      </c>
      <c r="R27" s="204">
        <f t="shared" si="5"/>
        <v>0</v>
      </c>
    </row>
    <row r="28" spans="1:18" ht="15" customHeight="1">
      <c r="A28" s="122" t="s">
        <v>112</v>
      </c>
      <c r="B28" s="124"/>
      <c r="C28" s="97"/>
      <c r="D28" s="95">
        <f t="shared" si="4"/>
        <v>0</v>
      </c>
      <c r="E28" s="90"/>
      <c r="F28" s="50"/>
      <c r="G28" s="90"/>
      <c r="H28" s="50"/>
      <c r="I28" s="90"/>
      <c r="J28" s="50"/>
      <c r="K28" s="90"/>
      <c r="L28" s="50"/>
      <c r="M28" s="90"/>
      <c r="N28" s="50"/>
      <c r="O28" s="95"/>
      <c r="P28" s="50"/>
      <c r="Q28" s="211">
        <f>IF(P28&gt;D28,"Er",)</f>
        <v>0</v>
      </c>
      <c r="R28" s="204">
        <f>IF(COUNTIF(E28:P28,"*")&lt;&gt;0,"Er",)</f>
        <v>0</v>
      </c>
    </row>
    <row r="29" spans="1:18" ht="15" customHeight="1">
      <c r="A29" s="325" t="s">
        <v>162</v>
      </c>
      <c r="B29" s="326"/>
      <c r="C29" s="86">
        <f>E29+G29+I29+K29+M29+O29</f>
        <v>16</v>
      </c>
      <c r="D29" s="86">
        <f aca="true" t="shared" si="6" ref="D29:P29">SUM(D30:D37)</f>
        <v>480</v>
      </c>
      <c r="E29" s="86">
        <f t="shared" si="6"/>
        <v>3</v>
      </c>
      <c r="F29" s="86">
        <f t="shared" si="6"/>
        <v>105</v>
      </c>
      <c r="G29" s="86">
        <f t="shared" si="6"/>
        <v>3</v>
      </c>
      <c r="H29" s="86">
        <f t="shared" si="6"/>
        <v>103</v>
      </c>
      <c r="I29" s="86">
        <f t="shared" si="6"/>
        <v>4</v>
      </c>
      <c r="J29" s="86">
        <f t="shared" si="6"/>
        <v>98</v>
      </c>
      <c r="K29" s="86">
        <f t="shared" si="6"/>
        <v>3</v>
      </c>
      <c r="L29" s="86">
        <f t="shared" si="6"/>
        <v>99</v>
      </c>
      <c r="M29" s="86">
        <f t="shared" si="6"/>
        <v>3</v>
      </c>
      <c r="N29" s="86">
        <f t="shared" si="6"/>
        <v>75</v>
      </c>
      <c r="O29" s="86">
        <f t="shared" si="6"/>
        <v>0</v>
      </c>
      <c r="P29" s="86">
        <f t="shared" si="6"/>
        <v>0</v>
      </c>
      <c r="Q29" s="206"/>
      <c r="R29" s="204">
        <f>IF(COUNTIF(E29:P29,"*")&lt;&gt;0,"Er",)</f>
        <v>0</v>
      </c>
    </row>
    <row r="30" spans="1:18" ht="15" customHeight="1">
      <c r="A30" s="323" t="s">
        <v>171</v>
      </c>
      <c r="B30" s="324"/>
      <c r="C30" s="88">
        <f>E30+G30+I30+K30+M30+O30</f>
        <v>0</v>
      </c>
      <c r="D30" s="88">
        <f>F30+H30+J30+L30+N30</f>
        <v>0</v>
      </c>
      <c r="E30" s="18"/>
      <c r="F30" s="50"/>
      <c r="G30" s="18"/>
      <c r="H30" s="50"/>
      <c r="I30" s="18"/>
      <c r="J30" s="50"/>
      <c r="K30" s="18"/>
      <c r="L30" s="50"/>
      <c r="M30" s="18"/>
      <c r="N30" s="50"/>
      <c r="O30" s="18"/>
      <c r="P30" s="50"/>
      <c r="Q30" s="207">
        <f>IF(AND(O30=0,OR(AND(E30+F30&lt;&gt;0,E30*F30=0),AND(G30+H30&lt;&gt;0,G30*H30=0),AND(I30+J30&lt;&gt;0,I30*J30=0),AND(K30+L30&lt;&gt;0,K30*L30=0),AND(M30+N30&lt;&gt;0,M30*N30=0),AND(O30+P30&lt;&gt;0,O30*P30=0),P30&gt;D30)),"Er",)</f>
        <v>0</v>
      </c>
      <c r="R30" s="204">
        <f>IF(OR(AND(E30&lt;&gt;0,F30=0),AND(G30&lt;&gt;0,H30=0),AND(I30&lt;&gt;0,J30=0),AND(K30&lt;&gt;0,L30=0),AND(M30&lt;&gt;0,N30=0),AND(O30&lt;&gt;P30=0),P30&gt;D30),"Er",)</f>
        <v>0</v>
      </c>
    </row>
    <row r="31" spans="1:18" ht="15" customHeight="1">
      <c r="A31" s="335" t="s">
        <v>164</v>
      </c>
      <c r="B31" s="336"/>
      <c r="C31" s="88">
        <f aca="true" t="shared" si="7" ref="C31:C37">E31+G31+I31+K31+M31+O31</f>
        <v>0</v>
      </c>
      <c r="D31" s="88">
        <f>F31+H31+J31+L31+N31</f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8"/>
      <c r="P31" s="50"/>
      <c r="Q31" s="207">
        <f>IF(AND(O31=0,OR(AND(E31+F31&lt;&gt;0,E31*F31=0),AND(G31+H31&lt;&gt;0,G31*H31=0),AND(I31+J31&lt;&gt;0,I31*J31=0),AND(K31+L31&lt;&gt;0,K31*L31=0),AND(M31+N31&lt;&gt;0,M31*N31=0),AND(O31+P31&lt;&gt;0,O31*P31=0),P31&gt;D31)),"Er",)</f>
        <v>0</v>
      </c>
      <c r="R31" s="204">
        <f aca="true" t="shared" si="8" ref="R31:R46">IF(OR(AND(E31&lt;&gt;0,F31=0),AND(G31&lt;&gt;0,H31=0),AND(I31&lt;&gt;0,J31=0),AND(K31&lt;&gt;0,L31=0),AND(M31&lt;&gt;0,N31=0),AND(O31&lt;&gt;P31=0),P31&gt;D31),"Er",)</f>
        <v>0</v>
      </c>
    </row>
    <row r="32" spans="1:18" ht="15" customHeight="1">
      <c r="A32" s="335" t="s">
        <v>165</v>
      </c>
      <c r="B32" s="336"/>
      <c r="C32" s="88">
        <f t="shared" si="7"/>
        <v>0</v>
      </c>
      <c r="D32" s="88">
        <f aca="true" t="shared" si="9" ref="D32:D37">F32+H32+J32+L32+N32</f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8"/>
      <c r="P32" s="50"/>
      <c r="Q32" s="207">
        <f>IF(AND(O32=0,OR(AND(E32+F32&lt;&gt;0,E32*F32=0),AND(G32+H32&lt;&gt;0,G32*H32=0),AND(I32+J32&lt;&gt;0,I32*J32=0),AND(K32+L32&lt;&gt;0,K32*L32=0),AND(M32+N32&lt;&gt;0,M32*N32=0),AND(O32+P32&lt;&gt;0,O32*P32=0),P32&gt;D32)),"Er",)</f>
        <v>0</v>
      </c>
      <c r="R32" s="204">
        <f t="shared" si="8"/>
        <v>0</v>
      </c>
    </row>
    <row r="33" spans="1:18" ht="15" customHeight="1">
      <c r="A33" s="335" t="s">
        <v>166</v>
      </c>
      <c r="B33" s="336"/>
      <c r="C33" s="88">
        <f t="shared" si="7"/>
        <v>0</v>
      </c>
      <c r="D33" s="88">
        <f t="shared" si="9"/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18"/>
      <c r="P33" s="50"/>
      <c r="Q33" s="207">
        <f>IF(AND(O33=0,OR(AND(E33+F33&lt;&gt;0,E33*F33=0),AND(G33+H33&lt;&gt;0,G33*H33=0),AND(I33+J33&lt;&gt;0,I33*J33=0),AND(K33+L33&lt;&gt;0,K33*L33=0),AND(M33+N33&lt;&gt;0,M33*N33=0),AND(O33+P33&lt;&gt;0,O33*P33=0),P33&gt;D33)),"Er",)</f>
        <v>0</v>
      </c>
      <c r="R33" s="204">
        <f t="shared" si="8"/>
        <v>0</v>
      </c>
    </row>
    <row r="34" spans="1:18" ht="15" customHeight="1">
      <c r="A34" s="335" t="s">
        <v>167</v>
      </c>
      <c r="B34" s="336"/>
      <c r="C34" s="88">
        <f t="shared" si="7"/>
        <v>0</v>
      </c>
      <c r="D34" s="88">
        <f t="shared" si="9"/>
        <v>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8"/>
      <c r="P34" s="50"/>
      <c r="Q34" s="207">
        <f>IF(AND(O34=0,OR(AND(E34+F34&lt;&gt;0,E34*F34=0),AND(G34+H34&lt;&gt;0,G34*H34=0),AND(I34+J34&lt;&gt;0,I34*J34=0),AND(K34+L34&lt;&gt;0,K34*L34=0),AND(M34+N34&lt;&gt;0,M34*N34=0),AND(O34+P34&lt;&gt;0,O34*P34=0),P34&gt;D34)),"Er",)</f>
        <v>0</v>
      </c>
      <c r="R34" s="204">
        <f t="shared" si="8"/>
        <v>0</v>
      </c>
    </row>
    <row r="35" spans="1:18" ht="15" customHeight="1">
      <c r="A35" s="335" t="s">
        <v>168</v>
      </c>
      <c r="B35" s="336"/>
      <c r="C35" s="88">
        <f t="shared" si="7"/>
        <v>0</v>
      </c>
      <c r="D35" s="88">
        <f t="shared" si="9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07">
        <f aca="true" t="shared" si="10" ref="Q35:Q46">IF(AND(O35=0,OR(AND(E35+F35&lt;&gt;0,E35*F35=0),AND(G35+H35&lt;&gt;0,G35*H35=0),AND(I35+J35&lt;&gt;0,I35*J35=0),AND(K35+L35&lt;&gt;0,K35*L35=0),AND(M35+N35&lt;&gt;0,M35*N35=0),AND(O35+P35&lt;&gt;0,O35*P35=0),P35&gt;D35)),"Er",)</f>
        <v>0</v>
      </c>
      <c r="R35" s="204">
        <f t="shared" si="8"/>
        <v>0</v>
      </c>
    </row>
    <row r="36" spans="1:18" ht="15" customHeight="1">
      <c r="A36" s="335" t="s">
        <v>169</v>
      </c>
      <c r="B36" s="336"/>
      <c r="C36" s="88">
        <f t="shared" si="7"/>
        <v>16</v>
      </c>
      <c r="D36" s="88">
        <f t="shared" si="9"/>
        <v>480</v>
      </c>
      <c r="E36" s="50">
        <v>3</v>
      </c>
      <c r="F36" s="50">
        <v>105</v>
      </c>
      <c r="G36" s="50">
        <v>3</v>
      </c>
      <c r="H36" s="50">
        <v>103</v>
      </c>
      <c r="I36" s="50">
        <v>4</v>
      </c>
      <c r="J36" s="50">
        <v>98</v>
      </c>
      <c r="K36" s="50">
        <v>3</v>
      </c>
      <c r="L36" s="50">
        <v>99</v>
      </c>
      <c r="M36" s="50">
        <v>3</v>
      </c>
      <c r="N36" s="50">
        <v>75</v>
      </c>
      <c r="O36" s="18"/>
      <c r="P36" s="50"/>
      <c r="Q36" s="207">
        <f t="shared" si="10"/>
        <v>0</v>
      </c>
      <c r="R36" s="204">
        <f t="shared" si="8"/>
        <v>0</v>
      </c>
    </row>
    <row r="37" spans="1:18" ht="15" customHeight="1">
      <c r="A37" s="335" t="s">
        <v>170</v>
      </c>
      <c r="B37" s="336"/>
      <c r="C37" s="90">
        <f t="shared" si="7"/>
        <v>0</v>
      </c>
      <c r="D37" s="88">
        <f t="shared" si="9"/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18"/>
      <c r="P37" s="52"/>
      <c r="Q37" s="207">
        <f t="shared" si="10"/>
        <v>0</v>
      </c>
      <c r="R37" s="204">
        <f t="shared" si="8"/>
        <v>0</v>
      </c>
    </row>
    <row r="38" spans="1:18" ht="15" customHeight="1">
      <c r="A38" s="327" t="s">
        <v>127</v>
      </c>
      <c r="B38" s="327"/>
      <c r="C38" s="86">
        <f>E38+G38+I38+K38+M38+O38</f>
        <v>10</v>
      </c>
      <c r="D38" s="86">
        <f aca="true" t="shared" si="11" ref="D38:D61">F38+H38+J38+L38+N38</f>
        <v>272</v>
      </c>
      <c r="E38" s="86">
        <f>SUM(E39:E46)</f>
        <v>0</v>
      </c>
      <c r="F38" s="86">
        <f aca="true" t="shared" si="12" ref="F38:N38">SUM(F39:F46)</f>
        <v>0</v>
      </c>
      <c r="G38" s="86">
        <f t="shared" si="12"/>
        <v>0</v>
      </c>
      <c r="H38" s="86">
        <f t="shared" si="12"/>
        <v>0</v>
      </c>
      <c r="I38" s="86">
        <f t="shared" si="12"/>
        <v>4</v>
      </c>
      <c r="J38" s="86">
        <f t="shared" si="12"/>
        <v>98</v>
      </c>
      <c r="K38" s="86">
        <f t="shared" si="12"/>
        <v>3</v>
      </c>
      <c r="L38" s="86">
        <f t="shared" si="12"/>
        <v>99</v>
      </c>
      <c r="M38" s="86">
        <f t="shared" si="12"/>
        <v>3</v>
      </c>
      <c r="N38" s="86">
        <f t="shared" si="12"/>
        <v>75</v>
      </c>
      <c r="O38" s="86">
        <f>SUM(O39:O46)</f>
        <v>0</v>
      </c>
      <c r="P38" s="86">
        <f>SUM(P39:P46)</f>
        <v>0</v>
      </c>
      <c r="Q38" s="207">
        <f t="shared" si="10"/>
        <v>0</v>
      </c>
      <c r="R38" s="204">
        <f t="shared" si="8"/>
        <v>0</v>
      </c>
    </row>
    <row r="39" spans="1:18" ht="15" customHeight="1">
      <c r="A39" s="335" t="s">
        <v>172</v>
      </c>
      <c r="B39" s="336"/>
      <c r="C39" s="88">
        <f aca="true" t="shared" si="13" ref="C39:C46">E39+G39+I39+K39+M39+O39</f>
        <v>10</v>
      </c>
      <c r="D39" s="88">
        <f t="shared" si="11"/>
        <v>272</v>
      </c>
      <c r="E39" s="18"/>
      <c r="F39" s="50"/>
      <c r="G39" s="18"/>
      <c r="H39" s="50"/>
      <c r="I39" s="18">
        <v>4</v>
      </c>
      <c r="J39" s="50">
        <v>98</v>
      </c>
      <c r="K39" s="18">
        <v>3</v>
      </c>
      <c r="L39" s="50">
        <v>99</v>
      </c>
      <c r="M39" s="18">
        <v>3</v>
      </c>
      <c r="N39" s="50">
        <v>75</v>
      </c>
      <c r="O39" s="18"/>
      <c r="P39" s="50"/>
      <c r="Q39" s="207">
        <f t="shared" si="10"/>
        <v>0</v>
      </c>
      <c r="R39" s="204">
        <f t="shared" si="8"/>
        <v>0</v>
      </c>
    </row>
    <row r="40" spans="1:18" ht="15" customHeight="1">
      <c r="A40" s="335" t="s">
        <v>179</v>
      </c>
      <c r="B40" s="336"/>
      <c r="C40" s="88">
        <f t="shared" si="13"/>
        <v>0</v>
      </c>
      <c r="D40" s="88">
        <f t="shared" si="11"/>
        <v>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207">
        <f t="shared" si="10"/>
        <v>0</v>
      </c>
      <c r="R40" s="204">
        <f t="shared" si="8"/>
        <v>0</v>
      </c>
    </row>
    <row r="41" spans="1:18" ht="15" customHeight="1">
      <c r="A41" s="335" t="s">
        <v>173</v>
      </c>
      <c r="B41" s="336"/>
      <c r="C41" s="88">
        <f t="shared" si="13"/>
        <v>0</v>
      </c>
      <c r="D41" s="88">
        <f t="shared" si="11"/>
        <v>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207">
        <f t="shared" si="10"/>
        <v>0</v>
      </c>
      <c r="R41" s="204">
        <f t="shared" si="8"/>
        <v>0</v>
      </c>
    </row>
    <row r="42" spans="1:18" ht="15" customHeight="1">
      <c r="A42" s="335" t="s">
        <v>174</v>
      </c>
      <c r="B42" s="336"/>
      <c r="C42" s="88">
        <f t="shared" si="13"/>
        <v>0</v>
      </c>
      <c r="D42" s="88">
        <f t="shared" si="11"/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07">
        <f t="shared" si="10"/>
        <v>0</v>
      </c>
      <c r="R42" s="204">
        <f t="shared" si="8"/>
        <v>0</v>
      </c>
    </row>
    <row r="43" spans="1:18" ht="15" customHeight="1">
      <c r="A43" s="335" t="s">
        <v>175</v>
      </c>
      <c r="B43" s="336"/>
      <c r="C43" s="88">
        <f t="shared" si="13"/>
        <v>0</v>
      </c>
      <c r="D43" s="88">
        <f t="shared" si="11"/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207">
        <f t="shared" si="10"/>
        <v>0</v>
      </c>
      <c r="R43" s="204">
        <f t="shared" si="8"/>
        <v>0</v>
      </c>
    </row>
    <row r="44" spans="1:18" ht="15" customHeight="1">
      <c r="A44" s="335" t="s">
        <v>176</v>
      </c>
      <c r="B44" s="336"/>
      <c r="C44" s="88">
        <f t="shared" si="13"/>
        <v>0</v>
      </c>
      <c r="D44" s="88">
        <f t="shared" si="11"/>
        <v>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07">
        <f t="shared" si="10"/>
        <v>0</v>
      </c>
      <c r="R44" s="204">
        <f t="shared" si="8"/>
        <v>0</v>
      </c>
    </row>
    <row r="45" spans="1:18" ht="15" customHeight="1">
      <c r="A45" s="335" t="s">
        <v>177</v>
      </c>
      <c r="B45" s="336"/>
      <c r="C45" s="88">
        <f t="shared" si="13"/>
        <v>0</v>
      </c>
      <c r="D45" s="88">
        <f t="shared" si="11"/>
        <v>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207">
        <f t="shared" si="10"/>
        <v>0</v>
      </c>
      <c r="R45" s="204">
        <f t="shared" si="8"/>
        <v>0</v>
      </c>
    </row>
    <row r="46" spans="1:18" ht="15" customHeight="1">
      <c r="A46" s="359" t="s">
        <v>178</v>
      </c>
      <c r="B46" s="360"/>
      <c r="C46" s="90">
        <f t="shared" si="13"/>
        <v>0</v>
      </c>
      <c r="D46" s="98">
        <f t="shared" si="11"/>
        <v>0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207">
        <f t="shared" si="10"/>
        <v>0</v>
      </c>
      <c r="R46" s="204">
        <f t="shared" si="8"/>
        <v>0</v>
      </c>
    </row>
    <row r="47" spans="1:18" ht="15" customHeight="1">
      <c r="A47" s="344" t="s">
        <v>123</v>
      </c>
      <c r="B47" s="344"/>
      <c r="C47" s="99">
        <f>E47+G47+I47+K47+M47+O47</f>
        <v>0</v>
      </c>
      <c r="D47" s="99">
        <f t="shared" si="11"/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07">
        <f aca="true" t="shared" si="14" ref="Q47:Q63">IF(OR(AND(E47+F47&lt;&gt;0,E47*F47=0),AND(G47+H47&lt;&gt;0,G47*H47=0),AND(I47+J47&lt;&gt;0,I47*J47=0),AND(K47+L47&lt;&gt;0,K47*L47=0),AND(M47+N47&lt;&gt;0,M47*N47=0),AND(O47+P47&lt;&gt;0,O47*P47=0),P47&gt;D47),"Er",)</f>
        <v>0</v>
      </c>
      <c r="R47" s="204">
        <f aca="true" t="shared" si="15" ref="R47:R67">IF(COUNTIF(E47:P47,"*")&lt;&gt;0,"Er",)</f>
        <v>0</v>
      </c>
    </row>
    <row r="48" spans="1:18" ht="15" customHeight="1">
      <c r="A48" s="347" t="s">
        <v>269</v>
      </c>
      <c r="B48" s="225" t="s">
        <v>44</v>
      </c>
      <c r="C48" s="224"/>
      <c r="D48" s="224">
        <f t="shared" si="11"/>
        <v>0</v>
      </c>
      <c r="E48" s="224"/>
      <c r="F48" s="46"/>
      <c r="G48" s="224"/>
      <c r="H48" s="46"/>
      <c r="I48" s="224"/>
      <c r="J48" s="46"/>
      <c r="K48" s="224"/>
      <c r="L48" s="46"/>
      <c r="M48" s="224"/>
      <c r="N48" s="46"/>
      <c r="O48" s="224"/>
      <c r="P48" s="46"/>
      <c r="Q48" s="211">
        <f>IF(P48&gt;D48,"Er",)</f>
        <v>0</v>
      </c>
      <c r="R48" s="204">
        <f t="shared" si="15"/>
        <v>0</v>
      </c>
    </row>
    <row r="49" spans="1:18" ht="15" customHeight="1">
      <c r="A49" s="331"/>
      <c r="B49" s="222" t="s">
        <v>270</v>
      </c>
      <c r="C49" s="88"/>
      <c r="D49" s="88">
        <f t="shared" si="11"/>
        <v>0</v>
      </c>
      <c r="E49" s="88"/>
      <c r="F49" s="46"/>
      <c r="G49" s="88"/>
      <c r="H49" s="46"/>
      <c r="I49" s="88"/>
      <c r="J49" s="46"/>
      <c r="K49" s="88"/>
      <c r="L49" s="46"/>
      <c r="M49" s="88"/>
      <c r="N49" s="46"/>
      <c r="O49" s="88"/>
      <c r="P49" s="46"/>
      <c r="Q49" s="211">
        <f>IF(P49&gt;D49,"Er",)</f>
        <v>0</v>
      </c>
      <c r="R49" s="204">
        <f t="shared" si="15"/>
        <v>0</v>
      </c>
    </row>
    <row r="50" spans="1:18" ht="15" customHeight="1">
      <c r="A50" s="333"/>
      <c r="B50" s="226" t="s">
        <v>271</v>
      </c>
      <c r="C50" s="100"/>
      <c r="D50" s="100">
        <f t="shared" si="11"/>
        <v>0</v>
      </c>
      <c r="E50" s="100"/>
      <c r="F50" s="177"/>
      <c r="G50" s="100"/>
      <c r="H50" s="177"/>
      <c r="I50" s="100"/>
      <c r="J50" s="177"/>
      <c r="K50" s="100"/>
      <c r="L50" s="177"/>
      <c r="M50" s="100"/>
      <c r="N50" s="177"/>
      <c r="O50" s="100"/>
      <c r="P50" s="177"/>
      <c r="Q50" s="211">
        <f>IF(P50&gt;D50,"Er",)</f>
        <v>0</v>
      </c>
      <c r="R50" s="204">
        <f t="shared" si="15"/>
        <v>0</v>
      </c>
    </row>
    <row r="51" spans="1:18" ht="15" customHeight="1">
      <c r="A51" s="344" t="s">
        <v>235</v>
      </c>
      <c r="B51" s="344"/>
      <c r="C51" s="99">
        <f>E51+G51+I51+K51+M51+O51</f>
        <v>0</v>
      </c>
      <c r="D51" s="99">
        <f t="shared" si="11"/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07">
        <f t="shared" si="14"/>
        <v>0</v>
      </c>
      <c r="R51" s="204">
        <f t="shared" si="15"/>
        <v>0</v>
      </c>
    </row>
    <row r="52" spans="1:18" ht="15" customHeight="1">
      <c r="A52" s="327" t="s">
        <v>133</v>
      </c>
      <c r="B52" s="327"/>
      <c r="C52" s="86">
        <f>E52+G52+I52+K52+M52+O52</f>
        <v>4</v>
      </c>
      <c r="D52" s="224">
        <f>F52+H52+J52+L52+N52</f>
        <v>4</v>
      </c>
      <c r="E52" s="86">
        <f>SUM(E56:E57)</f>
        <v>0</v>
      </c>
      <c r="F52" s="92">
        <f>'DTr-Lop-HS'!J6</f>
        <v>0</v>
      </c>
      <c r="G52" s="86">
        <f aca="true" t="shared" si="16" ref="G52:M52">SUM(G56:G57)</f>
        <v>0</v>
      </c>
      <c r="H52" s="92">
        <f>'DTr-Lop-HS'!Q6</f>
        <v>0</v>
      </c>
      <c r="I52" s="86">
        <f t="shared" si="16"/>
        <v>2</v>
      </c>
      <c r="J52" s="92">
        <f>'DTr-Lop-HS'!X6</f>
        <v>2</v>
      </c>
      <c r="K52" s="86">
        <f t="shared" si="16"/>
        <v>1</v>
      </c>
      <c r="L52" s="92">
        <f>'DTr-Lop-HS'!AE6</f>
        <v>1</v>
      </c>
      <c r="M52" s="86">
        <f t="shared" si="16"/>
        <v>1</v>
      </c>
      <c r="N52" s="92">
        <f>'DTr-Lop-HS'!AL6</f>
        <v>1</v>
      </c>
      <c r="O52" s="86">
        <f>SUM(O56:O57)</f>
        <v>0</v>
      </c>
      <c r="P52" s="86">
        <f>SUM(P56:P57)</f>
        <v>0</v>
      </c>
      <c r="Q52" s="207">
        <f t="shared" si="14"/>
        <v>0</v>
      </c>
      <c r="R52" s="204">
        <f t="shared" si="15"/>
        <v>0</v>
      </c>
    </row>
    <row r="53" spans="1:18" ht="15" customHeight="1">
      <c r="A53" s="347" t="s">
        <v>269</v>
      </c>
      <c r="B53" s="225" t="s">
        <v>44</v>
      </c>
      <c r="C53" s="224"/>
      <c r="D53" s="224">
        <f>F53+H53+J53+L53+N53</f>
        <v>0</v>
      </c>
      <c r="E53" s="224"/>
      <c r="F53" s="223"/>
      <c r="G53" s="224"/>
      <c r="H53" s="223"/>
      <c r="I53" s="224"/>
      <c r="J53" s="223">
        <v>0</v>
      </c>
      <c r="K53" s="224"/>
      <c r="L53" s="223">
        <v>0</v>
      </c>
      <c r="M53" s="224"/>
      <c r="N53" s="223">
        <v>0</v>
      </c>
      <c r="O53" s="224"/>
      <c r="P53" s="46"/>
      <c r="Q53" s="211">
        <f>IF(P53&gt;D53,"Er",)</f>
        <v>0</v>
      </c>
      <c r="R53" s="204">
        <f t="shared" si="15"/>
        <v>0</v>
      </c>
    </row>
    <row r="54" spans="1:18" ht="15" customHeight="1">
      <c r="A54" s="331"/>
      <c r="B54" s="222" t="s">
        <v>270</v>
      </c>
      <c r="C54" s="88"/>
      <c r="D54" s="88">
        <f>F54+H54+J54+L54+N54</f>
        <v>0</v>
      </c>
      <c r="E54" s="88"/>
      <c r="F54" s="18"/>
      <c r="G54" s="88"/>
      <c r="H54" s="18"/>
      <c r="I54" s="88"/>
      <c r="J54" s="18"/>
      <c r="K54" s="88"/>
      <c r="L54" s="18"/>
      <c r="M54" s="88"/>
      <c r="N54" s="18"/>
      <c r="O54" s="88"/>
      <c r="P54" s="46"/>
      <c r="Q54" s="211">
        <f>IF(P54&gt;D54,"Er",)</f>
        <v>0</v>
      </c>
      <c r="R54" s="204">
        <f t="shared" si="15"/>
        <v>0</v>
      </c>
    </row>
    <row r="55" spans="1:18" ht="15" customHeight="1">
      <c r="A55" s="333"/>
      <c r="B55" s="226" t="s">
        <v>271</v>
      </c>
      <c r="C55" s="100"/>
      <c r="D55" s="227">
        <f>F55+H55+J55+L55+N55</f>
        <v>0</v>
      </c>
      <c r="E55" s="100"/>
      <c r="F55" s="52"/>
      <c r="G55" s="100"/>
      <c r="H55" s="52"/>
      <c r="I55" s="100"/>
      <c r="J55" s="52"/>
      <c r="K55" s="100"/>
      <c r="L55" s="52"/>
      <c r="M55" s="100"/>
      <c r="N55" s="52"/>
      <c r="O55" s="100"/>
      <c r="P55" s="177"/>
      <c r="Q55" s="211">
        <f>IF(P55&gt;D55,"Er",)</f>
        <v>0</v>
      </c>
      <c r="R55" s="204">
        <f t="shared" si="15"/>
        <v>0</v>
      </c>
    </row>
    <row r="56" spans="1:18" ht="15" customHeight="1">
      <c r="A56" s="328" t="s">
        <v>45</v>
      </c>
      <c r="B56" s="328"/>
      <c r="C56" s="88">
        <f>E56+G56+I56+K56+M56+O56</f>
        <v>4</v>
      </c>
      <c r="D56" s="86">
        <f t="shared" si="11"/>
        <v>4</v>
      </c>
      <c r="E56" s="50"/>
      <c r="F56" s="50"/>
      <c r="G56" s="50"/>
      <c r="H56" s="50"/>
      <c r="I56" s="50">
        <v>2</v>
      </c>
      <c r="J56" s="50">
        <v>2</v>
      </c>
      <c r="K56" s="50">
        <v>1</v>
      </c>
      <c r="L56" s="50">
        <v>1</v>
      </c>
      <c r="M56" s="50">
        <v>1</v>
      </c>
      <c r="N56" s="50">
        <v>1</v>
      </c>
      <c r="O56" s="50"/>
      <c r="P56" s="50"/>
      <c r="Q56" s="207">
        <f t="shared" si="14"/>
        <v>0</v>
      </c>
      <c r="R56" s="204">
        <f t="shared" si="15"/>
        <v>0</v>
      </c>
    </row>
    <row r="57" spans="1:18" ht="15" customHeight="1">
      <c r="A57" s="329" t="s">
        <v>142</v>
      </c>
      <c r="B57" s="329"/>
      <c r="C57" s="90">
        <f>E57+G57+I57+K57+M57+O57</f>
        <v>0</v>
      </c>
      <c r="D57" s="90">
        <f t="shared" si="11"/>
        <v>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07">
        <f t="shared" si="14"/>
        <v>0</v>
      </c>
      <c r="R57" s="204">
        <f t="shared" si="15"/>
        <v>0</v>
      </c>
    </row>
    <row r="58" spans="1:18" ht="15" customHeight="1">
      <c r="A58" s="344" t="s">
        <v>143</v>
      </c>
      <c r="B58" s="344"/>
      <c r="C58" s="90">
        <f>E58+G58+I58+K58+M58+O58</f>
        <v>16</v>
      </c>
      <c r="D58" s="99">
        <f t="shared" si="11"/>
        <v>118</v>
      </c>
      <c r="E58" s="21">
        <v>3</v>
      </c>
      <c r="F58" s="21">
        <v>38</v>
      </c>
      <c r="G58" s="21">
        <v>3</v>
      </c>
      <c r="H58" s="21">
        <v>33</v>
      </c>
      <c r="I58" s="21">
        <v>4</v>
      </c>
      <c r="J58" s="21">
        <v>26</v>
      </c>
      <c r="K58" s="21">
        <v>3</v>
      </c>
      <c r="L58" s="21">
        <v>11</v>
      </c>
      <c r="M58" s="21">
        <v>3</v>
      </c>
      <c r="N58" s="21">
        <v>10</v>
      </c>
      <c r="O58" s="21"/>
      <c r="P58" s="21"/>
      <c r="Q58" s="207">
        <f t="shared" si="14"/>
        <v>0</v>
      </c>
      <c r="R58" s="204">
        <f t="shared" si="15"/>
        <v>0</v>
      </c>
    </row>
    <row r="59" spans="1:18" ht="15" customHeight="1">
      <c r="A59" s="347" t="s">
        <v>269</v>
      </c>
      <c r="B59" s="225" t="s">
        <v>44</v>
      </c>
      <c r="C59" s="224"/>
      <c r="D59" s="224">
        <f t="shared" si="11"/>
        <v>57</v>
      </c>
      <c r="E59" s="224"/>
      <c r="F59" s="223">
        <v>19</v>
      </c>
      <c r="G59" s="224"/>
      <c r="H59" s="223">
        <v>17</v>
      </c>
      <c r="I59" s="224"/>
      <c r="J59" s="223">
        <v>13</v>
      </c>
      <c r="K59" s="224"/>
      <c r="L59" s="223">
        <v>5</v>
      </c>
      <c r="M59" s="224"/>
      <c r="N59" s="223">
        <v>3</v>
      </c>
      <c r="O59" s="224"/>
      <c r="P59" s="46"/>
      <c r="Q59" s="211">
        <f>IF(P59&gt;D59,"Er",)</f>
        <v>0</v>
      </c>
      <c r="R59" s="204">
        <f t="shared" si="15"/>
        <v>0</v>
      </c>
    </row>
    <row r="60" spans="1:18" ht="15" customHeight="1">
      <c r="A60" s="331"/>
      <c r="B60" s="222" t="s">
        <v>270</v>
      </c>
      <c r="C60" s="88"/>
      <c r="D60" s="88">
        <f t="shared" si="11"/>
        <v>0</v>
      </c>
      <c r="E60" s="88"/>
      <c r="F60" s="18"/>
      <c r="G60" s="88"/>
      <c r="H60" s="18"/>
      <c r="I60" s="88"/>
      <c r="J60" s="18"/>
      <c r="K60" s="88"/>
      <c r="L60" s="18"/>
      <c r="M60" s="88"/>
      <c r="N60" s="18"/>
      <c r="O60" s="88"/>
      <c r="P60" s="46"/>
      <c r="Q60" s="211">
        <f>IF(P60&gt;D60,"Er",)</f>
        <v>0</v>
      </c>
      <c r="R60" s="204">
        <f t="shared" si="15"/>
        <v>0</v>
      </c>
    </row>
    <row r="61" spans="1:18" ht="15" customHeight="1">
      <c r="A61" s="333"/>
      <c r="B61" s="226" t="s">
        <v>271</v>
      </c>
      <c r="C61" s="100"/>
      <c r="D61" s="100">
        <f t="shared" si="11"/>
        <v>0</v>
      </c>
      <c r="E61" s="100"/>
      <c r="F61" s="52"/>
      <c r="G61" s="100"/>
      <c r="H61" s="52"/>
      <c r="I61" s="100"/>
      <c r="J61" s="52"/>
      <c r="K61" s="100"/>
      <c r="L61" s="52"/>
      <c r="M61" s="100"/>
      <c r="N61" s="52"/>
      <c r="O61" s="100"/>
      <c r="P61" s="177"/>
      <c r="Q61" s="211">
        <f>IF(P61&gt;D61,"Er",)</f>
        <v>0</v>
      </c>
      <c r="R61" s="204">
        <f t="shared" si="15"/>
        <v>0</v>
      </c>
    </row>
    <row r="62" spans="1:18" ht="15" customHeight="1">
      <c r="A62" s="345" t="s">
        <v>202</v>
      </c>
      <c r="B62" s="346"/>
      <c r="C62" s="90">
        <f>E62+G62+I62+K62+M62+O62</f>
        <v>0</v>
      </c>
      <c r="D62" s="99">
        <f>H62+J62+L62+N62</f>
        <v>0</v>
      </c>
      <c r="E62" s="99"/>
      <c r="F62" s="10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07">
        <f t="shared" si="14"/>
        <v>0</v>
      </c>
      <c r="R62" s="204">
        <f t="shared" si="15"/>
        <v>0</v>
      </c>
    </row>
    <row r="63" spans="1:19" ht="15" customHeight="1">
      <c r="A63" s="350" t="s">
        <v>132</v>
      </c>
      <c r="B63" s="350"/>
      <c r="C63" s="90">
        <f>E63+G63+O63</f>
        <v>0</v>
      </c>
      <c r="D63" s="100">
        <f>F63+H63</f>
        <v>0</v>
      </c>
      <c r="E63" s="21"/>
      <c r="F63" s="21"/>
      <c r="G63" s="21"/>
      <c r="H63" s="21"/>
      <c r="I63" s="86"/>
      <c r="J63" s="86"/>
      <c r="K63" s="86"/>
      <c r="L63" s="86"/>
      <c r="M63" s="86"/>
      <c r="N63" s="86"/>
      <c r="O63" s="20"/>
      <c r="P63" s="20"/>
      <c r="Q63" s="207">
        <f t="shared" si="14"/>
        <v>0</v>
      </c>
      <c r="R63" s="204">
        <f t="shared" si="15"/>
        <v>0</v>
      </c>
      <c r="S63" s="170"/>
    </row>
    <row r="64" spans="1:18" ht="15" customHeight="1">
      <c r="A64" s="344" t="s">
        <v>124</v>
      </c>
      <c r="B64" s="344"/>
      <c r="C64" s="90"/>
      <c r="D64" s="99">
        <f>F64+H64+J64+L64+N64</f>
        <v>0</v>
      </c>
      <c r="E64" s="99"/>
      <c r="F64" s="21"/>
      <c r="G64" s="99"/>
      <c r="H64" s="21"/>
      <c r="I64" s="99"/>
      <c r="J64" s="21"/>
      <c r="K64" s="99"/>
      <c r="L64" s="21"/>
      <c r="M64" s="99"/>
      <c r="N64" s="21"/>
      <c r="O64" s="99"/>
      <c r="P64" s="21"/>
      <c r="Q64" s="207"/>
      <c r="R64" s="204">
        <f t="shared" si="15"/>
        <v>0</v>
      </c>
    </row>
    <row r="65" spans="1:18" ht="15" customHeight="1">
      <c r="A65" s="327" t="s">
        <v>125</v>
      </c>
      <c r="B65" s="327"/>
      <c r="C65" s="86">
        <f>E65+G65+I65+K65+M65+O65</f>
        <v>16</v>
      </c>
      <c r="D65" s="86">
        <f>F65+H65+J65+L65+N65</f>
        <v>0</v>
      </c>
      <c r="E65" s="20">
        <v>3</v>
      </c>
      <c r="F65" s="145"/>
      <c r="G65" s="20">
        <v>3</v>
      </c>
      <c r="H65" s="145"/>
      <c r="I65" s="20">
        <v>4</v>
      </c>
      <c r="J65" s="145"/>
      <c r="K65" s="20">
        <v>3</v>
      </c>
      <c r="L65" s="145"/>
      <c r="M65" s="20">
        <v>3</v>
      </c>
      <c r="N65" s="145"/>
      <c r="O65" s="20"/>
      <c r="P65" s="145"/>
      <c r="Q65" s="208"/>
      <c r="R65" s="204">
        <f t="shared" si="15"/>
        <v>0</v>
      </c>
    </row>
    <row r="66" spans="1:52" ht="15" customHeight="1">
      <c r="A66" s="329" t="s">
        <v>126</v>
      </c>
      <c r="B66" s="329"/>
      <c r="C66" s="90">
        <f>E66+G66+I66+K66+M66+O66</f>
        <v>16</v>
      </c>
      <c r="D66" s="101">
        <f>F66+H66+J66+L66+N66</f>
        <v>0</v>
      </c>
      <c r="E66" s="19">
        <v>3</v>
      </c>
      <c r="F66" s="101"/>
      <c r="G66" s="19">
        <v>3</v>
      </c>
      <c r="H66" s="101"/>
      <c r="I66" s="19">
        <v>4</v>
      </c>
      <c r="J66" s="101"/>
      <c r="K66" s="19">
        <v>3</v>
      </c>
      <c r="L66" s="101"/>
      <c r="M66" s="19">
        <v>3</v>
      </c>
      <c r="N66" s="101"/>
      <c r="O66" s="19"/>
      <c r="P66" s="101"/>
      <c r="Q66" s="208"/>
      <c r="R66" s="204">
        <f t="shared" si="15"/>
        <v>0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>
      <c r="A67" s="344" t="s">
        <v>134</v>
      </c>
      <c r="B67" s="344"/>
      <c r="C67" s="99">
        <f>E67+G67+I67+K67+M67+O67</f>
        <v>16</v>
      </c>
      <c r="D67" s="102"/>
      <c r="E67" s="21">
        <v>3</v>
      </c>
      <c r="F67" s="102"/>
      <c r="G67" s="21">
        <v>3</v>
      </c>
      <c r="H67" s="102"/>
      <c r="I67" s="21">
        <v>4</v>
      </c>
      <c r="J67" s="102"/>
      <c r="K67" s="21">
        <v>3</v>
      </c>
      <c r="L67" s="102"/>
      <c r="M67" s="21">
        <v>3</v>
      </c>
      <c r="N67" s="102"/>
      <c r="O67" s="21"/>
      <c r="P67" s="102"/>
      <c r="Q67" s="208"/>
      <c r="R67" s="204">
        <f t="shared" si="15"/>
        <v>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5" customHeight="1">
      <c r="A68" s="344" t="s">
        <v>135</v>
      </c>
      <c r="B68" s="344"/>
      <c r="C68" s="99"/>
      <c r="D68" s="26" t="s">
        <v>140</v>
      </c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209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4.25" customHeight="1" hidden="1">
      <c r="A69" s="38" t="s">
        <v>140</v>
      </c>
      <c r="B69" s="38" t="s">
        <v>141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10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4.25" customHeight="1">
      <c r="A70" s="351" t="s">
        <v>243</v>
      </c>
      <c r="B70" s="352"/>
      <c r="C70" s="196"/>
      <c r="D70" s="197"/>
      <c r="E70" s="171"/>
      <c r="F70" s="171">
        <f>IF(F6&gt;F$5,"Er",)</f>
        <v>0</v>
      </c>
      <c r="G70" s="171"/>
      <c r="H70" s="171">
        <f aca="true" t="shared" si="17" ref="H70:P71">IF(H6&gt;H$5,"Er",)</f>
        <v>0</v>
      </c>
      <c r="I70" s="171"/>
      <c r="J70" s="171">
        <f t="shared" si="17"/>
        <v>0</v>
      </c>
      <c r="K70" s="171"/>
      <c r="L70" s="171">
        <f t="shared" si="17"/>
        <v>0</v>
      </c>
      <c r="M70" s="171"/>
      <c r="N70" s="171">
        <f t="shared" si="17"/>
        <v>0</v>
      </c>
      <c r="O70" s="171"/>
      <c r="P70" s="171">
        <f t="shared" si="17"/>
        <v>0</v>
      </c>
      <c r="Q70" s="200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14.25" customHeight="1">
      <c r="A71" s="348" t="s">
        <v>244</v>
      </c>
      <c r="B71" s="349"/>
      <c r="C71" s="198"/>
      <c r="D71" s="172"/>
      <c r="E71" s="172"/>
      <c r="F71" s="172">
        <f>IF(F7&gt;F$5,"Er",)</f>
        <v>0</v>
      </c>
      <c r="G71" s="172"/>
      <c r="H71" s="172">
        <f t="shared" si="17"/>
        <v>0</v>
      </c>
      <c r="I71" s="172"/>
      <c r="J71" s="172">
        <f t="shared" si="17"/>
        <v>0</v>
      </c>
      <c r="K71" s="172"/>
      <c r="L71" s="172">
        <f t="shared" si="17"/>
        <v>0</v>
      </c>
      <c r="M71" s="172"/>
      <c r="N71" s="172">
        <f t="shared" si="17"/>
        <v>0</v>
      </c>
      <c r="O71" s="172"/>
      <c r="P71" s="172">
        <f t="shared" si="17"/>
        <v>0</v>
      </c>
      <c r="Q71" s="200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ht="14.25" customHeight="1">
      <c r="A72" s="348" t="s">
        <v>245</v>
      </c>
      <c r="B72" s="349"/>
      <c r="C72" s="198"/>
      <c r="D72" s="172"/>
      <c r="E72" s="172"/>
      <c r="F72" s="172">
        <f>IF(F8&gt;MIN(F7,F6),"Er",)</f>
        <v>0</v>
      </c>
      <c r="G72" s="172"/>
      <c r="H72" s="172">
        <f>IF(H8&gt;MIN(H7,H6),"Er",)</f>
        <v>0</v>
      </c>
      <c r="I72" s="172"/>
      <c r="J72" s="172">
        <f>IF(J8&gt;MIN(J7,J6),"Er",)</f>
        <v>0</v>
      </c>
      <c r="K72" s="172"/>
      <c r="L72" s="172">
        <f>IF(L8&gt;MIN(L7,L6),"Er",)</f>
        <v>0</v>
      </c>
      <c r="M72" s="172"/>
      <c r="N72" s="172">
        <f>IF(N8&gt;MIN(N7,N6),"Er",)</f>
        <v>0</v>
      </c>
      <c r="O72" s="172"/>
      <c r="P72" s="172">
        <f>IF(P8&gt;MIN(P7,P6),"Er",)</f>
        <v>0</v>
      </c>
      <c r="Q72" s="200"/>
      <c r="R72" s="170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4.25">
      <c r="A73" s="348" t="s">
        <v>246</v>
      </c>
      <c r="B73" s="349"/>
      <c r="C73" s="172"/>
      <c r="D73" s="173">
        <f>IF(D$13&lt;&gt;D18,"Er",)</f>
        <v>0</v>
      </c>
      <c r="E73" s="173"/>
      <c r="F73" s="173">
        <f>IF(F$13&lt;&gt;F18,"Er",)</f>
        <v>0</v>
      </c>
      <c r="G73" s="173"/>
      <c r="H73" s="173">
        <f aca="true" t="shared" si="18" ref="H73:P73">IF(H$13&lt;&gt;H18,"Er",)</f>
        <v>0</v>
      </c>
      <c r="I73" s="173"/>
      <c r="J73" s="173">
        <f t="shared" si="18"/>
        <v>0</v>
      </c>
      <c r="K73" s="173"/>
      <c r="L73" s="173">
        <f t="shared" si="18"/>
        <v>0</v>
      </c>
      <c r="M73" s="173"/>
      <c r="N73" s="173">
        <f t="shared" si="18"/>
        <v>0</v>
      </c>
      <c r="O73" s="173"/>
      <c r="P73" s="173">
        <f t="shared" si="18"/>
        <v>0</v>
      </c>
      <c r="Q73" s="200"/>
      <c r="R73" s="170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4.25">
      <c r="A74" s="348" t="s">
        <v>247</v>
      </c>
      <c r="B74" s="349"/>
      <c r="C74" s="172">
        <f aca="true" t="shared" si="19" ref="C74:P74">IF(C29&lt;&gt;C$13,"Er",)</f>
        <v>0</v>
      </c>
      <c r="D74" s="172">
        <f t="shared" si="19"/>
        <v>0</v>
      </c>
      <c r="E74" s="172">
        <f t="shared" si="19"/>
        <v>0</v>
      </c>
      <c r="F74" s="172">
        <f t="shared" si="19"/>
        <v>0</v>
      </c>
      <c r="G74" s="172">
        <f t="shared" si="19"/>
        <v>0</v>
      </c>
      <c r="H74" s="172">
        <f t="shared" si="19"/>
        <v>0</v>
      </c>
      <c r="I74" s="172">
        <f t="shared" si="19"/>
        <v>0</v>
      </c>
      <c r="J74" s="172">
        <f t="shared" si="19"/>
        <v>0</v>
      </c>
      <c r="K74" s="172">
        <f t="shared" si="19"/>
        <v>0</v>
      </c>
      <c r="L74" s="172">
        <f t="shared" si="19"/>
        <v>0</v>
      </c>
      <c r="M74" s="172">
        <f t="shared" si="19"/>
        <v>0</v>
      </c>
      <c r="N74" s="172">
        <f t="shared" si="19"/>
        <v>0</v>
      </c>
      <c r="O74" s="172">
        <f t="shared" si="19"/>
        <v>0</v>
      </c>
      <c r="P74" s="172">
        <f t="shared" si="19"/>
        <v>0</v>
      </c>
      <c r="Q74" s="200"/>
      <c r="R74" s="170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ht="14.25">
      <c r="A75" s="348" t="s">
        <v>127</v>
      </c>
      <c r="B75" s="349"/>
      <c r="C75" s="172">
        <f>IF(C38&gt;C$13,"Er",)</f>
        <v>0</v>
      </c>
      <c r="D75" s="172">
        <f>IF(D38&gt;D$13,"Er",)</f>
        <v>0</v>
      </c>
      <c r="E75" s="172">
        <f>IF(E38&gt;E$13,"Er",)</f>
        <v>0</v>
      </c>
      <c r="F75" s="172">
        <f aca="true" t="shared" si="20" ref="F75:P75">IF(F38&gt;F$13,"Er",)</f>
        <v>0</v>
      </c>
      <c r="G75" s="172">
        <f t="shared" si="20"/>
        <v>0</v>
      </c>
      <c r="H75" s="172">
        <f t="shared" si="20"/>
        <v>0</v>
      </c>
      <c r="I75" s="172">
        <f t="shared" si="20"/>
        <v>0</v>
      </c>
      <c r="J75" s="172">
        <f t="shared" si="20"/>
        <v>0</v>
      </c>
      <c r="K75" s="172">
        <f t="shared" si="20"/>
        <v>0</v>
      </c>
      <c r="L75" s="172">
        <f t="shared" si="20"/>
        <v>0</v>
      </c>
      <c r="M75" s="172">
        <f t="shared" si="20"/>
        <v>0</v>
      </c>
      <c r="N75" s="172">
        <f t="shared" si="20"/>
        <v>0</v>
      </c>
      <c r="O75" s="172">
        <f t="shared" si="20"/>
        <v>0</v>
      </c>
      <c r="P75" s="172">
        <f t="shared" si="20"/>
        <v>0</v>
      </c>
      <c r="Q75" s="200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ht="14.25">
      <c r="A76" s="348" t="s">
        <v>248</v>
      </c>
      <c r="B76" s="349"/>
      <c r="C76" s="172">
        <f>IF(C47&gt;C$13,"Er",)</f>
        <v>0</v>
      </c>
      <c r="D76" s="172">
        <f>IF(D47&gt;D$13,"Er",)</f>
        <v>0</v>
      </c>
      <c r="E76" s="172">
        <f>IF(E47&gt;E$13,"Er",)</f>
        <v>0</v>
      </c>
      <c r="F76" s="172">
        <f aca="true" t="shared" si="21" ref="F76:P76">IF(F47&gt;F$13,"Er",)</f>
        <v>0</v>
      </c>
      <c r="G76" s="172">
        <f t="shared" si="21"/>
        <v>0</v>
      </c>
      <c r="H76" s="172">
        <f t="shared" si="21"/>
        <v>0</v>
      </c>
      <c r="I76" s="172">
        <f t="shared" si="21"/>
        <v>0</v>
      </c>
      <c r="J76" s="172">
        <f t="shared" si="21"/>
        <v>0</v>
      </c>
      <c r="K76" s="172">
        <f t="shared" si="21"/>
        <v>0</v>
      </c>
      <c r="L76" s="172">
        <f t="shared" si="21"/>
        <v>0</v>
      </c>
      <c r="M76" s="172">
        <f t="shared" si="21"/>
        <v>0</v>
      </c>
      <c r="N76" s="172">
        <f t="shared" si="21"/>
        <v>0</v>
      </c>
      <c r="O76" s="172">
        <f t="shared" si="21"/>
        <v>0</v>
      </c>
      <c r="P76" s="172">
        <f t="shared" si="21"/>
        <v>0</v>
      </c>
      <c r="Q76" s="200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4.25">
      <c r="A77" s="348" t="s">
        <v>235</v>
      </c>
      <c r="B77" s="349"/>
      <c r="C77" s="172">
        <f>IF(C51&gt;C$13,"Er",)</f>
        <v>0</v>
      </c>
      <c r="D77" s="172">
        <f>IF(D51&gt;D$13,"Er",)</f>
        <v>0</v>
      </c>
      <c r="E77" s="172">
        <f>IF(E51&gt;E$13,"Er",)</f>
        <v>0</v>
      </c>
      <c r="F77" s="172">
        <f aca="true" t="shared" si="22" ref="F77:P77">IF(F51&gt;F$13,"Er",)</f>
        <v>0</v>
      </c>
      <c r="G77" s="172">
        <f t="shared" si="22"/>
        <v>0</v>
      </c>
      <c r="H77" s="172">
        <f t="shared" si="22"/>
        <v>0</v>
      </c>
      <c r="I77" s="172">
        <f t="shared" si="22"/>
        <v>0</v>
      </c>
      <c r="J77" s="172">
        <f t="shared" si="22"/>
        <v>0</v>
      </c>
      <c r="K77" s="172">
        <f t="shared" si="22"/>
        <v>0</v>
      </c>
      <c r="L77" s="172">
        <f t="shared" si="22"/>
        <v>0</v>
      </c>
      <c r="M77" s="172">
        <f t="shared" si="22"/>
        <v>0</v>
      </c>
      <c r="N77" s="172">
        <f t="shared" si="22"/>
        <v>0</v>
      </c>
      <c r="O77" s="172">
        <f t="shared" si="22"/>
        <v>0</v>
      </c>
      <c r="P77" s="172">
        <f t="shared" si="22"/>
        <v>0</v>
      </c>
      <c r="Q77" s="200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ht="14.25">
      <c r="A78" s="356" t="s">
        <v>133</v>
      </c>
      <c r="B78" s="357"/>
      <c r="C78" s="198"/>
      <c r="D78" s="172">
        <f>IF(D52&lt;&gt;SUM(D56+D57),"Er",)</f>
        <v>0</v>
      </c>
      <c r="E78" s="172">
        <f>IF(E52&gt;E$13,"Er",)</f>
        <v>0</v>
      </c>
      <c r="F78" s="172">
        <f>IF((F56+F57)&lt;&gt;F52,"Er",)</f>
        <v>0</v>
      </c>
      <c r="G78" s="172">
        <f>IF(G52&gt;G$13,"Er",)</f>
        <v>0</v>
      </c>
      <c r="H78" s="172">
        <f>IF((H56+H57)&lt;&gt;H52,"Er",)</f>
        <v>0</v>
      </c>
      <c r="I78" s="172">
        <f>IF(I52&gt;I$13,"Er",)</f>
        <v>0</v>
      </c>
      <c r="J78" s="172">
        <f>IF((J56+J57)&lt;&gt;J52,"Er",)</f>
        <v>0</v>
      </c>
      <c r="K78" s="172">
        <f>IF(K52&gt;K$13,"Er",)</f>
        <v>0</v>
      </c>
      <c r="L78" s="172">
        <f>IF((L56+L57)&lt;&gt;L52,"Er",)</f>
        <v>0</v>
      </c>
      <c r="M78" s="172">
        <f>IF(M52&gt;M$13,"Er",)</f>
        <v>0</v>
      </c>
      <c r="N78" s="172">
        <f>IF((N56+N57)&lt;&gt;N52,"Er",)</f>
        <v>0</v>
      </c>
      <c r="O78" s="172">
        <f>IF(O52&gt;O$13,"Er",)</f>
        <v>0</v>
      </c>
      <c r="P78" s="172">
        <f>IF(P52&gt;MIN(P$13,D$52),"Er",)</f>
        <v>0</v>
      </c>
      <c r="Q78" s="200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4.25">
      <c r="A79" s="356" t="s">
        <v>249</v>
      </c>
      <c r="B79" s="357"/>
      <c r="C79" s="172">
        <f>IF(C58&gt;C$13,"Er",)</f>
        <v>0</v>
      </c>
      <c r="D79" s="172">
        <f>IF(D58&gt;D$13,"Er",)</f>
        <v>0</v>
      </c>
      <c r="E79" s="172">
        <f>IF(E58&gt;E$13,"Er",)</f>
        <v>0</v>
      </c>
      <c r="F79" s="172">
        <f aca="true" t="shared" si="23" ref="F79:P79">IF(F58&gt;F$13,"Er",)</f>
        <v>0</v>
      </c>
      <c r="G79" s="172">
        <f t="shared" si="23"/>
        <v>0</v>
      </c>
      <c r="H79" s="172">
        <f t="shared" si="23"/>
        <v>0</v>
      </c>
      <c r="I79" s="172">
        <f t="shared" si="23"/>
        <v>0</v>
      </c>
      <c r="J79" s="172">
        <f t="shared" si="23"/>
        <v>0</v>
      </c>
      <c r="K79" s="172">
        <f t="shared" si="23"/>
        <v>0</v>
      </c>
      <c r="L79" s="172">
        <f t="shared" si="23"/>
        <v>0</v>
      </c>
      <c r="M79" s="172">
        <f t="shared" si="23"/>
        <v>0</v>
      </c>
      <c r="N79" s="172">
        <f t="shared" si="23"/>
        <v>0</v>
      </c>
      <c r="O79" s="172">
        <f t="shared" si="23"/>
        <v>0</v>
      </c>
      <c r="P79" s="172">
        <f t="shared" si="23"/>
        <v>0</v>
      </c>
      <c r="Q79" s="200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ht="14.25">
      <c r="A80" s="348" t="s">
        <v>202</v>
      </c>
      <c r="B80" s="349"/>
      <c r="C80" s="172">
        <f aca="true" t="shared" si="24" ref="C80:D85">IF(C62&gt;C$13,"Er",)</f>
        <v>0</v>
      </c>
      <c r="D80" s="172">
        <f t="shared" si="24"/>
        <v>0</v>
      </c>
      <c r="E80" s="172"/>
      <c r="F80" s="172"/>
      <c r="G80" s="172">
        <f aca="true" t="shared" si="25" ref="G80:P80">IF(G62&gt;G$13,"Er",)</f>
        <v>0</v>
      </c>
      <c r="H80" s="172">
        <f t="shared" si="25"/>
        <v>0</v>
      </c>
      <c r="I80" s="172">
        <f t="shared" si="25"/>
        <v>0</v>
      </c>
      <c r="J80" s="172">
        <f t="shared" si="25"/>
        <v>0</v>
      </c>
      <c r="K80" s="172">
        <f t="shared" si="25"/>
        <v>0</v>
      </c>
      <c r="L80" s="172">
        <f t="shared" si="25"/>
        <v>0</v>
      </c>
      <c r="M80" s="172">
        <f t="shared" si="25"/>
        <v>0</v>
      </c>
      <c r="N80" s="172">
        <f t="shared" si="25"/>
        <v>0</v>
      </c>
      <c r="O80" s="172">
        <f t="shared" si="25"/>
        <v>0</v>
      </c>
      <c r="P80" s="172">
        <f t="shared" si="25"/>
        <v>0</v>
      </c>
      <c r="Q80" s="200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ht="14.25">
      <c r="A81" s="348" t="s">
        <v>132</v>
      </c>
      <c r="B81" s="349"/>
      <c r="C81" s="172">
        <f t="shared" si="24"/>
        <v>0</v>
      </c>
      <c r="D81" s="172">
        <f>IF(D63&gt;D$13,"Er",)</f>
        <v>0</v>
      </c>
      <c r="E81" s="172">
        <f>IF(E63&gt;E$13,"Er",)</f>
        <v>0</v>
      </c>
      <c r="F81" s="172">
        <f>IF(F63&gt;F$13,"Er",)</f>
        <v>0</v>
      </c>
      <c r="G81" s="172">
        <f>IF(G63&gt;G$13,"Er",)</f>
        <v>0</v>
      </c>
      <c r="H81" s="172">
        <f>IF(H63&gt;H$13,"Er",)</f>
        <v>0</v>
      </c>
      <c r="I81" s="172"/>
      <c r="J81" s="172"/>
      <c r="K81" s="172"/>
      <c r="L81" s="172"/>
      <c r="M81" s="172"/>
      <c r="N81" s="172"/>
      <c r="O81" s="172"/>
      <c r="P81" s="172"/>
      <c r="Q81" s="200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4.25">
      <c r="A82" s="348" t="s">
        <v>124</v>
      </c>
      <c r="B82" s="349"/>
      <c r="C82" s="198"/>
      <c r="D82" s="172">
        <f>IF(D64&gt;D$13,"Er",)</f>
        <v>0</v>
      </c>
      <c r="E82" s="172"/>
      <c r="F82" s="172">
        <f>IF(F64&gt;F$13,"Er",)</f>
        <v>0</v>
      </c>
      <c r="G82" s="172"/>
      <c r="H82" s="172">
        <f>IF(H64&gt;H$13,"Er",)</f>
        <v>0</v>
      </c>
      <c r="I82" s="172"/>
      <c r="J82" s="172">
        <f>IF(J64&gt;J$13,"Er",)</f>
        <v>0</v>
      </c>
      <c r="K82" s="172"/>
      <c r="L82" s="172">
        <f>IF(L64&gt;L$13,"Er",)</f>
        <v>0</v>
      </c>
      <c r="M82" s="172"/>
      <c r="N82" s="172">
        <f>IF(N64&gt;N$13,"Er",)</f>
        <v>0</v>
      </c>
      <c r="O82" s="172"/>
      <c r="P82" s="172">
        <f>IF(P64&gt;P$13,"Er",)</f>
        <v>0</v>
      </c>
      <c r="Q82" s="200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4.25">
      <c r="A83" s="349" t="s">
        <v>125</v>
      </c>
      <c r="B83" s="355"/>
      <c r="C83" s="172">
        <f t="shared" si="24"/>
        <v>0</v>
      </c>
      <c r="D83" s="172"/>
      <c r="E83" s="172">
        <f aca="true" t="shared" si="26" ref="E83:O83">IF(E65&gt;E$13,"Er",)</f>
        <v>0</v>
      </c>
      <c r="F83" s="172"/>
      <c r="G83" s="172">
        <f t="shared" si="26"/>
        <v>0</v>
      </c>
      <c r="H83" s="172"/>
      <c r="I83" s="172">
        <f t="shared" si="26"/>
        <v>0</v>
      </c>
      <c r="J83" s="172"/>
      <c r="K83" s="172">
        <f t="shared" si="26"/>
        <v>0</v>
      </c>
      <c r="L83" s="172"/>
      <c r="M83" s="172">
        <f t="shared" si="26"/>
        <v>0</v>
      </c>
      <c r="N83" s="172"/>
      <c r="O83" s="172">
        <f t="shared" si="26"/>
        <v>0</v>
      </c>
      <c r="P83" s="172"/>
      <c r="Q83" s="200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ht="14.25">
      <c r="A84" s="349" t="s">
        <v>126</v>
      </c>
      <c r="B84" s="355"/>
      <c r="C84" s="172">
        <f t="shared" si="24"/>
        <v>0</v>
      </c>
      <c r="D84" s="172"/>
      <c r="E84" s="172">
        <f aca="true" t="shared" si="27" ref="E84:O84">IF(E66&gt;E$13,"Er",)</f>
        <v>0</v>
      </c>
      <c r="F84" s="172"/>
      <c r="G84" s="172">
        <f t="shared" si="27"/>
        <v>0</v>
      </c>
      <c r="H84" s="172"/>
      <c r="I84" s="172">
        <f t="shared" si="27"/>
        <v>0</v>
      </c>
      <c r="J84" s="172"/>
      <c r="K84" s="172">
        <f t="shared" si="27"/>
        <v>0</v>
      </c>
      <c r="L84" s="172"/>
      <c r="M84" s="172">
        <f t="shared" si="27"/>
        <v>0</v>
      </c>
      <c r="N84" s="172"/>
      <c r="O84" s="172">
        <f t="shared" si="27"/>
        <v>0</v>
      </c>
      <c r="P84" s="172"/>
      <c r="Q84" s="200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4.25">
      <c r="A85" s="353" t="s">
        <v>134</v>
      </c>
      <c r="B85" s="354"/>
      <c r="C85" s="172">
        <f t="shared" si="24"/>
        <v>0</v>
      </c>
      <c r="D85" s="172"/>
      <c r="E85" s="172">
        <f>IF(E67&gt;E$13,"Er",)</f>
        <v>0</v>
      </c>
      <c r="F85" s="172"/>
      <c r="G85" s="172">
        <f>IF(G67&gt;G$13,"Er",)</f>
        <v>0</v>
      </c>
      <c r="H85" s="172"/>
      <c r="I85" s="172">
        <f>IF(I67&gt;I$13,"Er",)</f>
        <v>0</v>
      </c>
      <c r="J85" s="172"/>
      <c r="K85" s="172">
        <f>IF(K67&gt;K$13,"Er",)</f>
        <v>0</v>
      </c>
      <c r="L85" s="172"/>
      <c r="M85" s="172">
        <f>IF(M67&gt;M$13,"Er",)</f>
        <v>0</v>
      </c>
      <c r="N85" s="172"/>
      <c r="O85" s="172">
        <f>IF(O67&gt;O$13,"Er",)</f>
        <v>0</v>
      </c>
      <c r="P85" s="172"/>
      <c r="Q85" s="200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1:52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2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1:52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52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2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1:52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52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1:52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2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52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52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2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1:52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1:52" ht="14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1:52" ht="14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1:52" ht="14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1:52" ht="14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1:52" ht="14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1:52" ht="14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</sheetData>
  <sheetProtection password="9DDB" sheet="1"/>
  <mergeCells count="76">
    <mergeCell ref="N1:T1"/>
    <mergeCell ref="A77:B77"/>
    <mergeCell ref="A78:B78"/>
    <mergeCell ref="A72:B72"/>
    <mergeCell ref="A44:B44"/>
    <mergeCell ref="A46:B46"/>
    <mergeCell ref="A58:B58"/>
    <mergeCell ref="A45:B45"/>
    <mergeCell ref="A56:B56"/>
    <mergeCell ref="A52:B52"/>
    <mergeCell ref="A85:B85"/>
    <mergeCell ref="A81:B81"/>
    <mergeCell ref="A73:B73"/>
    <mergeCell ref="A74:B74"/>
    <mergeCell ref="A75:B75"/>
    <mergeCell ref="A76:B76"/>
    <mergeCell ref="A82:B82"/>
    <mergeCell ref="A83:B83"/>
    <mergeCell ref="A84:B84"/>
    <mergeCell ref="A79:B79"/>
    <mergeCell ref="A80:B80"/>
    <mergeCell ref="A63:B63"/>
    <mergeCell ref="A67:B67"/>
    <mergeCell ref="A68:B68"/>
    <mergeCell ref="A71:B71"/>
    <mergeCell ref="A70:B70"/>
    <mergeCell ref="A66:B66"/>
    <mergeCell ref="A64:B64"/>
    <mergeCell ref="A65:B65"/>
    <mergeCell ref="A51:B51"/>
    <mergeCell ref="A47:B47"/>
    <mergeCell ref="A62:B62"/>
    <mergeCell ref="A57:B57"/>
    <mergeCell ref="A48:A50"/>
    <mergeCell ref="A59:A61"/>
    <mergeCell ref="A53:A55"/>
    <mergeCell ref="A34:B34"/>
    <mergeCell ref="A16:B16"/>
    <mergeCell ref="A40:B40"/>
    <mergeCell ref="A31:B31"/>
    <mergeCell ref="A36:B36"/>
    <mergeCell ref="A33:B33"/>
    <mergeCell ref="A38:B38"/>
    <mergeCell ref="A39:B39"/>
    <mergeCell ref="A42:B42"/>
    <mergeCell ref="K3:L3"/>
    <mergeCell ref="A13:B13"/>
    <mergeCell ref="A41:B41"/>
    <mergeCell ref="A7:B7"/>
    <mergeCell ref="A8:B8"/>
    <mergeCell ref="A37:B37"/>
    <mergeCell ref="A14:B14"/>
    <mergeCell ref="A32:B32"/>
    <mergeCell ref="A6:B6"/>
    <mergeCell ref="A43:B43"/>
    <mergeCell ref="O2:P2"/>
    <mergeCell ref="O3:P3"/>
    <mergeCell ref="A17:B17"/>
    <mergeCell ref="G3:H3"/>
    <mergeCell ref="I3:J3"/>
    <mergeCell ref="C2:D2"/>
    <mergeCell ref="C3:C4"/>
    <mergeCell ref="A35:B35"/>
    <mergeCell ref="E2:N2"/>
    <mergeCell ref="D3:D4"/>
    <mergeCell ref="A5:B5"/>
    <mergeCell ref="A2:B4"/>
    <mergeCell ref="M3:N3"/>
    <mergeCell ref="E3:F3"/>
    <mergeCell ref="A15:B15"/>
    <mergeCell ref="A30:B30"/>
    <mergeCell ref="A29:B29"/>
    <mergeCell ref="A9:B9"/>
    <mergeCell ref="A10:B10"/>
    <mergeCell ref="A11:B11"/>
    <mergeCell ref="A12:B12"/>
  </mergeCells>
  <dataValidations count="102"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Số học sinh không nhỏ hơn số lớp.&#10;Hãy nhập lại!" sqref="N65:N66 L65:L66 F65:F66 H65:H66 J65:J66 P65:P66">
      <formula1>M65</formula1>
    </dataValidation>
    <dataValidation type="whole" allowBlank="1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N6 H6 J6 L6 N10 H10 J10 L10">
      <formula1>0</formula1>
      <formula2>N5</formula2>
    </dataValidation>
    <dataValidation type="whole" allowBlank="1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N7 H7 J7 L7 N11 H11 J11 L11">
      <formula1>0</formula1>
      <formula2>N5</formula2>
    </dataValidation>
    <dataValidation type="whole" showErrorMessage="1" promptTitle="Chú ý!" prompt="Chỉ nhập giá trị là số nguyên!" errorTitle="Nhập chưa đúng!" error="Hãy kiểm tra:&#10;- Số BĐD-CMHS phải là số nguyên dương;&#10;- Số BĐD-CMHS phải không lớn hơn số lớp.&#10;Hãy nhập lại!" sqref="O67 M67 K67 I67 E67 G67">
      <formula1>0</formula1>
      <formula2>O$13</formula2>
    </dataValidation>
    <dataValidation type="whole" operator="greaterThanOrEqual" allowBlank="1" showErrorMessage="1" promptTitle="Chú ý!" prompt="Chỉ nhập giá trị là số nguyên!" errorTitle="Nhập chưa đúng!" error="Hãy kiểm tra: Số lớp phải là số nguyên dương.&#10;Hãy nhập lại!" sqref="M63 K63">
      <formula1>0</formula1>
    </dataValidation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Hãy nhập lại!" sqref="L14:L17 H14:H17 F14:F17 N14:N17 J14:J17">
      <formula1>0</formula1>
    </dataValidation>
    <dataValidation type="list" showInputMessage="1" showErrorMessage="1" promptTitle="Chú ý!" prompt="Chon một giá trị từ danh sách." errorTitle="Nhập sai dữ liệu:" error="Bạn phải chọn 1 giá trị từ danh sách.&#10;Hã nhập lại!" sqref="D68">
      <formula1>$A$69:$B$69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63 F19:F28">
      <formula1>E63</formula1>
      <formula2>F$13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19:H28">
      <formula1>G19</formula1>
      <formula2>H$13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19:J28 J63">
      <formula1>I19</formula1>
      <formula2>J$13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19:L28 L63">
      <formula1>K19</formula1>
      <formula2>L$13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19:N28 N63">
      <formula1>M19</formula1>
      <formula2>N$13</formula2>
    </dataValidation>
    <dataValidation type="whole" operator="greaterThanOrEqual" allowBlank="1" showErrorMessage="1" promptTitle="Chú ý!" prompt="Chỉ nhập giá trị là số nguyên!" errorTitle="Nhập chưa đúng!" error="Hãy kiểm tra: Số dân phải là số nguyên dương.&#10;Hãy nhập lại!" sqref="B19:B27">
      <formula1>0</formula1>
    </dataValidation>
    <dataValidation type="whole" operator="greaterThanOrEqual" allowBlank="1" showErrorMessage="1" promptTitle="Chú ý!" prompt="Chỉ nhập giá trị là số nguyên!" errorTitle="Nhập sai dữ liệu!" error="Các ô này chỉ nhận giá trị là số nguyên.&#10;Hãy nhập lại!" sqref="C13:G13 D14:D17 I13:N13">
      <formula1>0</formula1>
    </dataValidation>
    <dataValidation type="whole" operator="greaterThanOrEqual" allowBlank="1" showErrorMessage="1" promptTitle="Chú ý!" prompt="Chỉ nhập giá trị là số nguyên!" errorTitle="Nhập chưa đúng!" error="Hãy kiểm tra: Số HS phải là số nguyên dương.&#10;Hãy nhập lại!" sqref="F5 H5 N5 L5 J5 F9 H9 N9 L9 J9">
      <formula1>0</formula1>
    </dataValidation>
    <dataValidation type="whole" allowBlank="1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13">
      <formula1>0</formula1>
      <formula2>MIN(H8,H7)</formula2>
    </dataValidation>
    <dataValidation type="whole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F6 F10 F48 H48 J48 L48 N48 P48 P53 P59">
      <formula1>0</formula1>
      <formula2>F5</formula2>
    </dataValidation>
    <dataValidation type="whole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F7 F11 F49 H49 J49 L49 N49 P49 P54 P60">
      <formula1>0</formula1>
      <formula2>F5</formula2>
    </dataValidation>
    <dataValidation type="whole" operator="lessThanOrEqual" showInputMessage="1" showErrorMessage="1" promptTitle="Chú ý!" prompt="- Nhập số lớp đơn." errorTitle="Nhập chưa đúng!" error="Hãy kiểm tra: &#10;- Số lớp phải là số nguyên dương.&#10;- Số lớp học phải không lớn hơn tổng số lớp 1.&#10;Hãy nhập lại!" sqref="E30:E37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30:F37 F58">
      <formula1>F$13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2.&#10;Hãy nhập lại!" sqref="G30:G37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3.&#10;Hãy nhập lại!" sqref="I30:I37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4.&#10;Hãy nhập lại!" sqref="K30:K37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5.&#10;Hãy nhập lại!" sqref="M30:M37">
      <formula1>M$13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hia theo số tiết.&#10;- Bạn chưa nhập số lớp.&#10;Hãy nhập lại!" sqref="P30:P37">
      <formula1>IF(O30=0,0,MIN(D30,P$13))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1.&#10;Hãy nhập lại!" sqref="E47:E51 E53:E55 E59:E61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1 F59:F60 F53:F54 F39:F47">
      <formula1>F$13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2.&#10;Hãy nhập lại!" sqref="G47:G51 G53:G55 G59:G61">
      <formula1>G$13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1 H59:H60 H53:H54 H39:H47">
      <formula1>H$13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3.&#10;Hãy nhập lại!" sqref="I47:I51 I53:I55 I59:I61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4.&#10;Hãy nhập lại!" sqref="K47:K51 K53:K55 K59:K61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5.&#10;Hãy nhập lại!" sqref="M47:M51 M53:M55 M59:M61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ghép.&#10;Hãy nhập lại!" sqref="O47:O51 O53:O55 O59:O61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học tiếng DT.&#10;- Bạn chưa nhập số lớp.&#10;Hãy nhập lại!&#10;" sqref="P51">
      <formula1>IF(O51=0,0,MIN(D51,P$13))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56:F57">
      <formula1>F$52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1.&#10;Hãy nhập lại!" sqref="E56:E58">
      <formula1>E$13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8">
      <formula1>G$13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8">
      <formula1>I$13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8">
      <formula1>K$13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8">
      <formula1>M$13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8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học bán trú.&#10;Hãy nhập lại!" sqref="P58">
      <formula1>IF(O58=0,0,MIN(D58,P$13))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6:G57">
      <formula1>G$13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6:I57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6:K57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6:M57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6:O57 O62:O63">
      <formula1>O$13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2.&#10;Hãy nhập lại!" sqref="G62">
      <formula1>G13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3.&#10;Hãy nhập lại!" sqref="I62">
      <formula1>I13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4.&#10;Hãy nhập lại!" sqref="K62">
      <formula1>K13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5.&#10;Hãy nhập lại!" sqref="M62">
      <formula1>M13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heo mô hình VNEN.&#10;- Bạn chưa nhập số lớp.&#10;Hãy nhập lại!" sqref="P62">
      <formula1>IF(O62=0,0,MIN(D62,P$13))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1.&#10;Hãy nhập lại!" sqref="E63:E66">
      <formula1>E$13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2.&#10;Hãy nhập lại!" sqref="G63:G66">
      <formula1>G$13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3.&#10;Hãy nhập lại!" sqref="I63:I66">
      <formula1>I$13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5.&#10;Hãy nhập lại!" sqref="M65:M66">
      <formula1>M$13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4.&#10;Hãy nhập lại!" sqref="K65:K66">
      <formula1>K$13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ghép.&#10;Hãy nhập lại!" sqref="O65:O6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30:H37 H62 H58">
      <formula1>H$13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30:N37 N62 N58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30:L37 L62 L58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30:J37 J62 J58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1 J59:J60 J53:J54 J39:J47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1 L59:L60 L53:L54 L39:L47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1 N59:N60 N53:N54 N39:N47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56:H57">
      <formula1>H$52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56:J57">
      <formula1>J$52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56:L57">
      <formula1>L$52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56:N57">
      <formula1>N$52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1&#10;Hay nhập lại!" sqref="F64">
      <formula1>F$13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2&#10;Hay nhập lại!" sqref="H64">
      <formula1>H$13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3&#10;Hay nhập lại!" sqref="J64">
      <formula1>J$13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4.&#10;Hay nhập lại!" sqref="L64">
      <formula1>L$13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5.&#10;Hay nhập lại!" sqref="N64">
      <formula1>N$13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 lớp ghép.&#10;Hay nhập lại!" sqref="P64">
      <formula1>P$13</formula1>
    </dataValidation>
    <dataValidation type="whole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8 J8 L8 N8 F8 H12 J12 L12 N12 F12 F50 H50 J50 L50 N50 P50 P55 P61">
      <formula1>0</formula1>
      <formula2>MIN(H7,H6)</formula2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1.&#10;Hãy nhập lại!" sqref="E39:E46">
      <formula1>E$13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2.&#10;Hãy nhập lại!" sqref="G39:G46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3.&#10;Hãy nhập lại!" sqref="I39:I46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4.&#10;Hãy nhập lại!" sqref="K39:K46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5.&#10;Hãy nhập lại!" sqref="M39:M46">
      <formula1>M$13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không lớn hơn tổng số lớp ghép.&#10;Hãy nhập lại!" sqref="O39:O4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khuyết tật.&#10;Hãy nhập lại!" sqref="P56:P57">
      <formula1>IF(O56=0,0,MIN(D$52,D56,P$13))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nữ lớp ghép và số DT lớp ghép và sô nữ DT của độ tuổi.&#10;Hãy nhập lại!" sqref="P16">
      <formula1>MIN(D16,P$13,P15,P14)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DT của độ tuổi.&#10;Hãy nhập lại!" sqref="P15">
      <formula1>MIN(D15,P$13)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ủa độ tuổi.&#10;Hãy nhập lại!" sqref="P19:P28">
      <formula1>MIN(D19,P$13)</formula1>
    </dataValidation>
    <dataValidation type="whole" operator="lessThanOrEqual" showErrorMessage="1" promptTitle="Chú ý!" prompt="Chỉ nhập giá trị là số nguyên!" errorTitle="Nhập chưa đúng!" error="Hãy kiểm tra: &#10;- Số HS phải là số nguyên dương.&#10;- Số HS lớp ghép không lớn hơn tổng số HS.&#10;Hãy nhập lại!" sqref="P5 P9">
      <formula1>D5</formula1>
    </dataValidation>
    <dataValidation type="whole" operator="lessThanOrEqual" showErrorMessage="1" promptTitle="Chú ý!" prompt="Chỉ nhập giá trị là số nguyên!" errorTitle="Nhập chưa đúng!" error="Hãy kiểm tra:&#10;- Số HS nữ LB phải là số nguyên dương;&#10;- Số HS nữ LB phải không lớn hơn số HSLB.&#10;- Số HS nữ LB phải không lớn hơn tổng số  HS nữ LB.&#10;Hãy nhập lại!" sqref="P6 P10">
      <formula1>MIN(D6,P$5)</formula1>
    </dataValidation>
    <dataValidation type="whole" operator="lessThanOrEqual" showErrorMessage="1" promptTitle="Chú ý!" prompt="Chỉ nhập giá trị là số nguyên!" errorTitle="Nhập chưa đúng!" error="Hãy kiểm tra:&#10;- Số HS DTLB phải là số nguyên dương;&#10;- Số HS DTLB phải không lớn hơn số HSLB.&#10;- Số HS DTLB phải không lớn hơn tổng số HS DT LB.&#10;Hãy nhập lại!" sqref="P7 P11">
      <formula1>MIN(D7,P5)</formula1>
    </dataValidation>
    <dataValidation type="whole" operator="lessThanOrEqual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- Số HS nữ DTLB phải không lớn hơn tổng số HS nữ DTLB.&#10;Hãy nhập lại!" sqref="P8 P12">
      <formula1>MIN(P7,P6,D8)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nữ của độ tuổi.&#10;Hãy nhập lại!" sqref="P14">
      <formula1>MIN(D14,P$13)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ếng Anh chia theo tiết.&#10;- Bạn chưa nhập số lớp.&#10;Hãy nhập lại!&#10;" sqref="P39:P46">
      <formula1>IF(O39=0,0,MIN(D39,P$13))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n học.&#10;- Bạn chưa nhập số lớp.&#10;Hãy nhập lại!&#10;" sqref="P47">
      <formula1>IF(O47=0,0,MIN(D47,P$13))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DT có nhu cầu hỗ trợ ngôn ngữ.&#10;- Bạn chưa nhập số lớp.&#10;Hãy nhập lại!" sqref="P63">
      <formula1>IF(O63=0,0,MIN(D63,P$13))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63">
      <formula1>G63</formula1>
      <formula2>H$13</formula2>
    </dataValidation>
    <dataValidation type="whole" operator="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7">
      <formula1>O$13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0:O36">
      <formula1>O$13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5 F61">
      <formula1>0</formula1>
      <formula2>MIN(F53,F54)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5 H61">
      <formula1>0</formula1>
      <formula2>MIN(H53,H54)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5 J61">
      <formula1>0</formula1>
      <formula2>MIN(J53,J54)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5 L61">
      <formula1>0</formula1>
      <formula2>MIN(L53,L54)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5 N61">
      <formula1>0</formula1>
      <formula2>MIN(N53,N54)</formula2>
    </dataValidation>
  </dataValidations>
  <printOptions horizontalCentered="1"/>
  <pageMargins left="0.1968503937007874" right="0.0984251968503937" top="0.1968503937007874" bottom="0.1968503937007874" header="0.2755905511811024" footer="0.15748031496062992"/>
  <pageSetup horizontalDpi="600" verticalDpi="600" orientation="portrait" paperSize="9" r:id="rId1"/>
  <rowBreaks count="1" manualBreakCount="1">
    <brk id="69" max="255" man="1"/>
  </rowBreaks>
  <colBreaks count="1" manualBreakCount="1">
    <brk id="17" max="65535" man="1"/>
  </colBreaks>
  <ignoredErrors>
    <ignoredError sqref="D18 D29 J78:L78 D64 R19 H78:I78 F78:G78 M78:N78" formula="1"/>
    <ignoredError sqref="E52 O52" formulaRange="1"/>
    <ignoredError sqref="F52:N52" formula="1" formulaRange="1"/>
    <ignoredError sqref="Q62:Q63 Q47 Q56:Q58 Q51:Q5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1" sqref="D11"/>
    </sheetView>
  </sheetViews>
  <sheetFormatPr defaultColWidth="9.00390625" defaultRowHeight="14.25"/>
  <cols>
    <col min="1" max="1" width="28.25390625" style="1" customWidth="1"/>
    <col min="2" max="2" width="6.625" style="1" customWidth="1"/>
    <col min="3" max="3" width="9.00390625" style="1" customWidth="1"/>
    <col min="4" max="4" width="6.625" style="1" customWidth="1"/>
    <col min="5" max="5" width="9.00390625" style="1" customWidth="1"/>
    <col min="6" max="6" width="6.625" style="1" customWidth="1"/>
    <col min="7" max="7" width="9.00390625" style="1" customWidth="1"/>
    <col min="8" max="8" width="6.625" style="1" customWidth="1"/>
    <col min="9" max="9" width="9.00390625" style="1" customWidth="1"/>
    <col min="10" max="11" width="3.375" style="57" customWidth="1"/>
    <col min="12" max="12" width="3.875" style="1" customWidth="1"/>
    <col min="13" max="14" width="4.875" style="1" customWidth="1"/>
    <col min="15" max="15" width="6.25390625" style="1" customWidth="1"/>
    <col min="16" max="16" width="4.875" style="1" customWidth="1"/>
    <col min="17" max="16384" width="9.00390625" style="1" customWidth="1"/>
  </cols>
  <sheetData>
    <row r="1" spans="1:11" s="37" customFormat="1" ht="24" customHeight="1">
      <c r="A1" s="17" t="s">
        <v>116</v>
      </c>
      <c r="F1" s="378">
        <f>IF(COUNT(J2:P41)+COUNT(B42:I42)=102,"","Còn lỗi. Kiểm tra lại")</f>
      </c>
      <c r="G1" s="378"/>
      <c r="H1" s="378"/>
      <c r="I1" s="378"/>
      <c r="J1" s="57"/>
      <c r="K1" s="57"/>
    </row>
    <row r="2" spans="1:11" s="37" customFormat="1" ht="18" customHeight="1">
      <c r="A2" s="125" t="s">
        <v>105</v>
      </c>
      <c r="B2" s="373" t="s">
        <v>103</v>
      </c>
      <c r="C2" s="373"/>
      <c r="D2" s="364"/>
      <c r="E2" s="365"/>
      <c r="F2" s="365"/>
      <c r="G2" s="365"/>
      <c r="H2" s="365"/>
      <c r="I2" s="366"/>
      <c r="J2" s="144"/>
      <c r="K2" s="175"/>
    </row>
    <row r="3" spans="1:11" s="37" customFormat="1" ht="18" customHeight="1">
      <c r="A3" s="126" t="s">
        <v>77</v>
      </c>
      <c r="B3" s="374">
        <f>'DTr-CSVC'!C5</f>
        <v>5499</v>
      </c>
      <c r="C3" s="374"/>
      <c r="D3" s="367"/>
      <c r="E3" s="368"/>
      <c r="F3" s="368"/>
      <c r="G3" s="368"/>
      <c r="H3" s="368"/>
      <c r="I3" s="369"/>
      <c r="J3" s="144">
        <f>IF((B4+B5)&lt;&gt;B3,"Er",)</f>
        <v>0</v>
      </c>
      <c r="K3" s="175"/>
    </row>
    <row r="4" spans="1:11" ht="18" customHeight="1">
      <c r="A4" s="127" t="s">
        <v>78</v>
      </c>
      <c r="B4" s="362">
        <v>5499</v>
      </c>
      <c r="C4" s="362"/>
      <c r="D4" s="367"/>
      <c r="E4" s="368"/>
      <c r="F4" s="368"/>
      <c r="G4" s="368"/>
      <c r="H4" s="368"/>
      <c r="I4" s="369"/>
      <c r="J4" s="144">
        <f>IF(OR(B4&gt;B$3,COUNTIF(B4,"*")&lt;&gt;0),"Er",)</f>
        <v>0</v>
      </c>
      <c r="K4" s="175"/>
    </row>
    <row r="5" spans="1:11" ht="18" customHeight="1">
      <c r="A5" s="128" t="s">
        <v>204</v>
      </c>
      <c r="B5" s="362"/>
      <c r="C5" s="362"/>
      <c r="D5" s="367"/>
      <c r="E5" s="368"/>
      <c r="F5" s="368"/>
      <c r="G5" s="368"/>
      <c r="H5" s="368"/>
      <c r="I5" s="369"/>
      <c r="J5" s="144">
        <f>IF(OR(B5&gt;B$3,COUNTIF(B5,"*")&lt;&gt;0),"Er",)</f>
        <v>0</v>
      </c>
      <c r="K5" s="175"/>
    </row>
    <row r="6" spans="1:11" ht="18" customHeight="1">
      <c r="A6" s="129" t="s">
        <v>258</v>
      </c>
      <c r="B6" s="363">
        <f>'DTr-CSVC'!D5</f>
        <v>3300</v>
      </c>
      <c r="C6" s="363"/>
      <c r="D6" s="370"/>
      <c r="E6" s="371"/>
      <c r="F6" s="371"/>
      <c r="G6" s="371"/>
      <c r="H6" s="371"/>
      <c r="I6" s="372"/>
      <c r="J6" s="144"/>
      <c r="K6" s="175"/>
    </row>
    <row r="7" spans="1:16" ht="18" customHeight="1">
      <c r="A7" s="375" t="s">
        <v>82</v>
      </c>
      <c r="B7" s="361" t="s">
        <v>12</v>
      </c>
      <c r="C7" s="361"/>
      <c r="D7" s="361" t="s">
        <v>68</v>
      </c>
      <c r="E7" s="361"/>
      <c r="F7" s="361" t="s">
        <v>201</v>
      </c>
      <c r="G7" s="361"/>
      <c r="H7" s="361" t="s">
        <v>69</v>
      </c>
      <c r="I7" s="361"/>
      <c r="J7" s="144"/>
      <c r="K7" s="212"/>
      <c r="L7" s="213"/>
      <c r="M7" s="382" t="s">
        <v>12</v>
      </c>
      <c r="N7" s="382" t="s">
        <v>68</v>
      </c>
      <c r="O7" s="382" t="s">
        <v>9</v>
      </c>
      <c r="P7" s="382" t="s">
        <v>69</v>
      </c>
    </row>
    <row r="8" spans="1:16" ht="25.5">
      <c r="A8" s="375"/>
      <c r="B8" s="140" t="s">
        <v>6</v>
      </c>
      <c r="C8" s="141" t="s">
        <v>150</v>
      </c>
      <c r="D8" s="140" t="s">
        <v>6</v>
      </c>
      <c r="E8" s="141" t="s">
        <v>150</v>
      </c>
      <c r="F8" s="140" t="s">
        <v>6</v>
      </c>
      <c r="G8" s="141" t="s">
        <v>150</v>
      </c>
      <c r="H8" s="140" t="s">
        <v>6</v>
      </c>
      <c r="I8" s="141" t="s">
        <v>150</v>
      </c>
      <c r="J8" s="144"/>
      <c r="K8" s="214"/>
      <c r="L8" s="215"/>
      <c r="M8" s="383"/>
      <c r="N8" s="383"/>
      <c r="O8" s="383"/>
      <c r="P8" s="383"/>
    </row>
    <row r="9" spans="1:16" ht="18" customHeight="1">
      <c r="A9" s="130" t="s">
        <v>83</v>
      </c>
      <c r="B9" s="104">
        <f>'DTr-CSVC'!E5</f>
        <v>10</v>
      </c>
      <c r="C9" s="104">
        <f>'DTr-CSVC'!F5</f>
        <v>540</v>
      </c>
      <c r="D9" s="104">
        <f>'DTr-CSVC'!G5</f>
        <v>6</v>
      </c>
      <c r="E9" s="104">
        <f>'DTr-CSVC'!H5</f>
        <v>300</v>
      </c>
      <c r="F9" s="104">
        <f>'DTr-CSVC'!I5</f>
        <v>0</v>
      </c>
      <c r="G9" s="104">
        <f>'DTr-CSVC'!J5</f>
        <v>0</v>
      </c>
      <c r="H9" s="104">
        <f>'DTr-CSVC'!K5</f>
        <v>0</v>
      </c>
      <c r="I9" s="104">
        <f>'DTr-CSVC'!L5</f>
        <v>0</v>
      </c>
      <c r="J9" s="144"/>
      <c r="K9" s="216"/>
      <c r="L9" s="217"/>
      <c r="M9" s="384"/>
      <c r="N9" s="384" t="s">
        <v>68</v>
      </c>
      <c r="O9" s="384" t="s">
        <v>9</v>
      </c>
      <c r="P9" s="384" t="s">
        <v>69</v>
      </c>
    </row>
    <row r="10" spans="1:16" ht="41.25" customHeight="1">
      <c r="A10" s="131" t="s">
        <v>261</v>
      </c>
      <c r="B10" s="60">
        <v>10</v>
      </c>
      <c r="C10" s="60">
        <v>540</v>
      </c>
      <c r="D10" s="60"/>
      <c r="E10" s="60"/>
      <c r="F10" s="60"/>
      <c r="G10" s="60"/>
      <c r="H10" s="60"/>
      <c r="I10" s="60"/>
      <c r="J10" s="160">
        <f>IF((H10+F10+D10+B10)&lt;&gt;'DTr-CSVC'!M5,"Er",)</f>
        <v>0</v>
      </c>
      <c r="K10" s="160">
        <f>IF(OR(AND(B10=0,C10&lt;&gt;0),AND(D10=0,E10&lt;&gt;0),AND(F10=0,G10&lt;&gt;0),AND(H10=0,I10&lt;&gt;0),AND(B10&lt;&gt;0,C10=0),AND(D10&lt;&gt;0,E10=0),AND(F10&lt;&gt;0,G10=0),AND(H10&lt;&gt;0,I10=0)),"Er",)</f>
        <v>0</v>
      </c>
      <c r="L10" s="174">
        <f>IF(COUNTIF(B10:I10,"*")&lt;&gt;0,"Er",)</f>
        <v>0</v>
      </c>
      <c r="M10" s="379">
        <f>IF(OR(SUM(B10:B12)&gt;B9,SUM(C10:C12)&gt;C9),"Er",)</f>
        <v>0</v>
      </c>
      <c r="N10" s="379">
        <f>IF(OR(SUM(D10:D12)&gt;D9,SUM(E10:E12)&gt;E9),"Er",)</f>
        <v>0</v>
      </c>
      <c r="O10" s="379">
        <f>IF(OR(SUM(F10:F12)&gt;F9,SUM(G10:G12)&gt;G9),"Er",)</f>
        <v>0</v>
      </c>
      <c r="P10" s="379">
        <f>IF(OR(SUM(H10:H12)&gt;H9,SUM(I10:I12)&gt;I9,I9&gt;B5),"Er",)</f>
        <v>0</v>
      </c>
    </row>
    <row r="11" spans="1:16" ht="25.5">
      <c r="A11" s="132" t="s">
        <v>262</v>
      </c>
      <c r="B11" s="29"/>
      <c r="C11" s="29"/>
      <c r="D11" s="29"/>
      <c r="E11" s="29"/>
      <c r="F11" s="29"/>
      <c r="G11" s="29"/>
      <c r="H11" s="29"/>
      <c r="I11" s="29"/>
      <c r="J11" s="160">
        <f>IF((H11+F11+D11+B11)&lt;&gt;'DTr-CSVC'!N5,"Er",)</f>
        <v>0</v>
      </c>
      <c r="K11" s="160">
        <f>IF(OR(AND(B11=0,C11&lt;&gt;0),AND(D11=0,E11&lt;&gt;0),AND(F11=0,G11&lt;&gt;0),AND(H11=0,I11&lt;&gt;0),AND(B11&lt;&gt;0,C11=0),AND(D11&lt;&gt;0,E11=0),AND(F11&lt;&gt;0,G11=0),AND(H11&lt;&gt;0,I11=0)),"Er",)</f>
        <v>0</v>
      </c>
      <c r="L11" s="174">
        <f aca="true" t="shared" si="0" ref="L11:L40">IF(COUNTIF(B11:I11,"*")&lt;&gt;0,"Er",)</f>
        <v>0</v>
      </c>
      <c r="M11" s="380"/>
      <c r="N11" s="380"/>
      <c r="O11" s="380"/>
      <c r="P11" s="380"/>
    </row>
    <row r="12" spans="1:16" ht="25.5">
      <c r="A12" s="133" t="s">
        <v>263</v>
      </c>
      <c r="B12" s="30"/>
      <c r="C12" s="30"/>
      <c r="D12" s="30">
        <v>6</v>
      </c>
      <c r="E12" s="30">
        <v>300</v>
      </c>
      <c r="F12" s="30"/>
      <c r="G12" s="30"/>
      <c r="H12" s="30"/>
      <c r="I12" s="30"/>
      <c r="J12" s="160">
        <f>IF((H12+F12+D12+B12)&lt;&gt;'DTr-CSVC'!O5,"Er",)</f>
        <v>0</v>
      </c>
      <c r="K12" s="160">
        <f>IF(OR(AND(B12=0,C12&lt;&gt;0),AND(D12=0,E12&lt;&gt;0),AND(F12=0,G12&lt;&gt;0),AND(H12=0,I12&lt;&gt;0),AND(B12&lt;&gt;0,C12=0),AND(D12&lt;&gt;0,E12=0),AND(F12&lt;&gt;0,G12=0),AND(H12&lt;&gt;0,I12=0)),"Er",)</f>
        <v>0</v>
      </c>
      <c r="L12" s="174">
        <f t="shared" si="0"/>
        <v>0</v>
      </c>
      <c r="M12" s="381"/>
      <c r="N12" s="381"/>
      <c r="O12" s="381"/>
      <c r="P12" s="381"/>
    </row>
    <row r="13" spans="1:12" ht="18" customHeight="1">
      <c r="A13" s="134" t="s">
        <v>85</v>
      </c>
      <c r="B13" s="29"/>
      <c r="C13" s="29"/>
      <c r="D13" s="29"/>
      <c r="E13" s="29"/>
      <c r="F13" s="29"/>
      <c r="G13" s="29"/>
      <c r="H13" s="29"/>
      <c r="I13" s="29"/>
      <c r="J13" s="64">
        <f>IF(OR(C13&lt;B13,E13&lt;D13,G13&lt;F13,I13&lt;H13),"Er",)</f>
        <v>0</v>
      </c>
      <c r="K13" s="176">
        <f>IF(OR(AND(B13=0,C13&lt;&gt;0),AND(D13=0,E13&lt;&gt;0),AND(F13=0,G13&lt;&gt;0),AND(H13=0,I13&lt;&gt;0)),"Er",)</f>
        <v>0</v>
      </c>
      <c r="L13" s="174">
        <f t="shared" si="0"/>
        <v>0</v>
      </c>
    </row>
    <row r="14" spans="1:12" ht="18" customHeight="1">
      <c r="A14" s="135" t="s">
        <v>86</v>
      </c>
      <c r="B14" s="29"/>
      <c r="C14" s="29"/>
      <c r="D14" s="29"/>
      <c r="E14" s="29"/>
      <c r="F14" s="29"/>
      <c r="G14" s="29"/>
      <c r="H14" s="29"/>
      <c r="I14" s="29"/>
      <c r="J14" s="64">
        <f aca="true" t="shared" si="1" ref="J14:J40">IF(OR(C14&lt;B14,E14&lt;D14,G14&lt;F14,I14&lt;H14),"Er",)</f>
        <v>0</v>
      </c>
      <c r="K14" s="176">
        <f aca="true" t="shared" si="2" ref="K14:K40">IF(OR(AND(B14=0,C14&lt;&gt;0),AND(D14=0,E14&lt;&gt;0),AND(F14=0,G14&lt;&gt;0),AND(H14=0,I14&lt;&gt;0)),"Er",)</f>
        <v>0</v>
      </c>
      <c r="L14" s="174">
        <f t="shared" si="0"/>
        <v>0</v>
      </c>
    </row>
    <row r="15" spans="1:12" ht="18" customHeight="1">
      <c r="A15" s="135" t="s">
        <v>84</v>
      </c>
      <c r="B15" s="29"/>
      <c r="C15" s="29"/>
      <c r="D15" s="29"/>
      <c r="E15" s="29"/>
      <c r="F15" s="29"/>
      <c r="G15" s="29"/>
      <c r="H15" s="29"/>
      <c r="I15" s="29"/>
      <c r="J15" s="64">
        <f t="shared" si="1"/>
        <v>0</v>
      </c>
      <c r="K15" s="176">
        <f t="shared" si="2"/>
        <v>0</v>
      </c>
      <c r="L15" s="174">
        <f t="shared" si="0"/>
        <v>0</v>
      </c>
    </row>
    <row r="16" spans="1:12" ht="18" customHeight="1">
      <c r="A16" s="135" t="s">
        <v>236</v>
      </c>
      <c r="B16" s="29"/>
      <c r="C16" s="29"/>
      <c r="D16" s="29"/>
      <c r="E16" s="29"/>
      <c r="F16" s="29"/>
      <c r="G16" s="29"/>
      <c r="H16" s="29"/>
      <c r="I16" s="29"/>
      <c r="J16" s="64">
        <f>IF(OR(C16&lt;B16,E16&lt;D16,G16&lt;F16,I16&lt;H16),"Er",)</f>
        <v>0</v>
      </c>
      <c r="K16" s="176">
        <f t="shared" si="2"/>
        <v>0</v>
      </c>
      <c r="L16" s="174">
        <f t="shared" si="0"/>
        <v>0</v>
      </c>
    </row>
    <row r="17" spans="1:12" ht="18" customHeight="1">
      <c r="A17" s="135" t="s">
        <v>234</v>
      </c>
      <c r="B17" s="29"/>
      <c r="C17" s="29"/>
      <c r="D17" s="29"/>
      <c r="E17" s="29"/>
      <c r="F17" s="29"/>
      <c r="G17" s="29"/>
      <c r="H17" s="29"/>
      <c r="I17" s="29"/>
      <c r="J17" s="64">
        <f>IF(OR(C17&lt;B17,E17&lt;D17,G17&lt;F17,I17&lt;H17),"Er",)</f>
        <v>0</v>
      </c>
      <c r="K17" s="176">
        <f t="shared" si="2"/>
        <v>0</v>
      </c>
      <c r="L17" s="174">
        <f t="shared" si="0"/>
        <v>0</v>
      </c>
    </row>
    <row r="18" spans="1:12" ht="18" customHeight="1">
      <c r="A18" s="135" t="s">
        <v>224</v>
      </c>
      <c r="B18" s="29"/>
      <c r="C18" s="29"/>
      <c r="D18" s="29"/>
      <c r="E18" s="29"/>
      <c r="F18" s="29"/>
      <c r="G18" s="29"/>
      <c r="H18" s="29"/>
      <c r="I18" s="29"/>
      <c r="J18" s="64">
        <f>IF(OR(C18&lt;B18,E18&lt;D18,G18&lt;F18,I18&lt;H18),"Er",)</f>
        <v>0</v>
      </c>
      <c r="K18" s="176">
        <f t="shared" si="2"/>
        <v>0</v>
      </c>
      <c r="L18" s="174">
        <f t="shared" si="0"/>
        <v>0</v>
      </c>
    </row>
    <row r="19" spans="1:12" ht="18" customHeight="1">
      <c r="A19" s="135" t="s">
        <v>253</v>
      </c>
      <c r="B19" s="29"/>
      <c r="C19" s="29"/>
      <c r="D19" s="29"/>
      <c r="E19" s="29"/>
      <c r="F19" s="29"/>
      <c r="G19" s="29"/>
      <c r="H19" s="29"/>
      <c r="I19" s="29"/>
      <c r="J19" s="64">
        <f>IF(OR(C19&lt;B19,E19&lt;D19,G19&lt;F19,I19&lt;H19),"Er",)</f>
        <v>0</v>
      </c>
      <c r="K19" s="176">
        <f t="shared" si="2"/>
        <v>0</v>
      </c>
      <c r="L19" s="174">
        <f t="shared" si="0"/>
        <v>0</v>
      </c>
    </row>
    <row r="20" spans="1:12" ht="18" customHeight="1">
      <c r="A20" s="135" t="s">
        <v>151</v>
      </c>
      <c r="B20" s="29"/>
      <c r="C20" s="29"/>
      <c r="D20" s="29">
        <v>1</v>
      </c>
      <c r="E20" s="29">
        <v>50</v>
      </c>
      <c r="F20" s="29"/>
      <c r="G20" s="29"/>
      <c r="H20" s="29"/>
      <c r="I20" s="29"/>
      <c r="J20" s="64">
        <f t="shared" si="1"/>
        <v>0</v>
      </c>
      <c r="K20" s="176">
        <f t="shared" si="2"/>
        <v>0</v>
      </c>
      <c r="L20" s="174">
        <f t="shared" si="0"/>
        <v>0</v>
      </c>
    </row>
    <row r="21" spans="1:12" ht="18" customHeight="1">
      <c r="A21" s="135" t="s">
        <v>87</v>
      </c>
      <c r="B21" s="29"/>
      <c r="C21" s="29"/>
      <c r="D21" s="29">
        <v>1</v>
      </c>
      <c r="E21" s="29">
        <v>18</v>
      </c>
      <c r="F21" s="29"/>
      <c r="G21" s="29"/>
      <c r="H21" s="29"/>
      <c r="I21" s="29"/>
      <c r="J21" s="64">
        <f t="shared" si="1"/>
        <v>0</v>
      </c>
      <c r="K21" s="176">
        <f t="shared" si="2"/>
        <v>0</v>
      </c>
      <c r="L21" s="174">
        <f t="shared" si="0"/>
        <v>0</v>
      </c>
    </row>
    <row r="22" spans="1:12" ht="18" customHeight="1">
      <c r="A22" s="135" t="s">
        <v>88</v>
      </c>
      <c r="B22" s="29"/>
      <c r="C22" s="29"/>
      <c r="D22" s="29">
        <v>1</v>
      </c>
      <c r="E22" s="29">
        <v>12</v>
      </c>
      <c r="F22" s="29"/>
      <c r="G22" s="29"/>
      <c r="H22" s="29"/>
      <c r="I22" s="29"/>
      <c r="J22" s="64">
        <f t="shared" si="1"/>
        <v>0</v>
      </c>
      <c r="K22" s="176">
        <f t="shared" si="2"/>
        <v>0</v>
      </c>
      <c r="L22" s="174">
        <f t="shared" si="0"/>
        <v>0</v>
      </c>
    </row>
    <row r="23" spans="1:12" ht="18" customHeight="1">
      <c r="A23" s="135" t="s">
        <v>89</v>
      </c>
      <c r="B23" s="29"/>
      <c r="C23" s="29"/>
      <c r="D23" s="29"/>
      <c r="E23" s="29"/>
      <c r="F23" s="29"/>
      <c r="G23" s="29"/>
      <c r="H23" s="29"/>
      <c r="I23" s="29"/>
      <c r="J23" s="64">
        <f t="shared" si="1"/>
        <v>0</v>
      </c>
      <c r="K23" s="176">
        <f t="shared" si="2"/>
        <v>0</v>
      </c>
      <c r="L23" s="174">
        <f t="shared" si="0"/>
        <v>0</v>
      </c>
    </row>
    <row r="24" spans="1:12" ht="18" customHeight="1">
      <c r="A24" s="135" t="s">
        <v>91</v>
      </c>
      <c r="B24" s="29"/>
      <c r="C24" s="29"/>
      <c r="D24" s="29">
        <v>1</v>
      </c>
      <c r="E24" s="29">
        <v>15</v>
      </c>
      <c r="F24" s="29"/>
      <c r="G24" s="29"/>
      <c r="H24" s="29"/>
      <c r="I24" s="29"/>
      <c r="J24" s="64">
        <f t="shared" si="1"/>
        <v>0</v>
      </c>
      <c r="K24" s="176">
        <f t="shared" si="2"/>
        <v>0</v>
      </c>
      <c r="L24" s="174">
        <f t="shared" si="0"/>
        <v>0</v>
      </c>
    </row>
    <row r="25" spans="1:12" ht="18" customHeight="1">
      <c r="A25" s="135" t="s">
        <v>93</v>
      </c>
      <c r="B25" s="29"/>
      <c r="C25" s="29"/>
      <c r="D25" s="29">
        <v>1</v>
      </c>
      <c r="E25" s="29">
        <v>24</v>
      </c>
      <c r="F25" s="29"/>
      <c r="G25" s="29"/>
      <c r="H25" s="29"/>
      <c r="I25" s="29"/>
      <c r="J25" s="64">
        <f t="shared" si="1"/>
        <v>0</v>
      </c>
      <c r="K25" s="176">
        <f t="shared" si="2"/>
        <v>0</v>
      </c>
      <c r="L25" s="174">
        <f t="shared" si="0"/>
        <v>0</v>
      </c>
    </row>
    <row r="26" spans="1:12" ht="18" customHeight="1">
      <c r="A26" s="135" t="s">
        <v>94</v>
      </c>
      <c r="B26" s="29"/>
      <c r="C26" s="29"/>
      <c r="D26" s="29">
        <v>1</v>
      </c>
      <c r="E26" s="29">
        <v>24</v>
      </c>
      <c r="F26" s="29"/>
      <c r="G26" s="29"/>
      <c r="H26" s="29"/>
      <c r="I26" s="29"/>
      <c r="J26" s="64">
        <f t="shared" si="1"/>
        <v>0</v>
      </c>
      <c r="K26" s="176">
        <f t="shared" si="2"/>
        <v>0</v>
      </c>
      <c r="L26" s="174">
        <f t="shared" si="0"/>
        <v>0</v>
      </c>
    </row>
    <row r="27" spans="1:12" ht="18" customHeight="1">
      <c r="A27" s="135" t="s">
        <v>95</v>
      </c>
      <c r="B27" s="29"/>
      <c r="C27" s="29"/>
      <c r="D27" s="29"/>
      <c r="E27" s="29"/>
      <c r="F27" s="29"/>
      <c r="G27" s="29"/>
      <c r="H27" s="29"/>
      <c r="I27" s="29"/>
      <c r="J27" s="64">
        <f t="shared" si="1"/>
        <v>0</v>
      </c>
      <c r="K27" s="176">
        <f t="shared" si="2"/>
        <v>0</v>
      </c>
      <c r="L27" s="174">
        <f t="shared" si="0"/>
        <v>0</v>
      </c>
    </row>
    <row r="28" spans="1:12" ht="18" customHeight="1">
      <c r="A28" s="135" t="s">
        <v>223</v>
      </c>
      <c r="B28" s="29"/>
      <c r="C28" s="29"/>
      <c r="D28" s="29"/>
      <c r="E28" s="29"/>
      <c r="F28" s="29"/>
      <c r="G28" s="29"/>
      <c r="H28" s="29"/>
      <c r="I28" s="29"/>
      <c r="J28" s="64">
        <f t="shared" si="1"/>
        <v>0</v>
      </c>
      <c r="K28" s="176">
        <f t="shared" si="2"/>
        <v>0</v>
      </c>
      <c r="L28" s="174">
        <f t="shared" si="0"/>
        <v>0</v>
      </c>
    </row>
    <row r="29" spans="1:12" ht="18" customHeight="1">
      <c r="A29" s="135" t="s">
        <v>222</v>
      </c>
      <c r="B29" s="29"/>
      <c r="C29" s="29"/>
      <c r="D29" s="29">
        <v>1</v>
      </c>
      <c r="E29" s="29">
        <v>50</v>
      </c>
      <c r="F29" s="29"/>
      <c r="G29" s="29"/>
      <c r="H29" s="29"/>
      <c r="I29" s="29"/>
      <c r="J29" s="64">
        <f t="shared" si="1"/>
        <v>0</v>
      </c>
      <c r="K29" s="176">
        <f t="shared" si="2"/>
        <v>0</v>
      </c>
      <c r="L29" s="174">
        <f t="shared" si="0"/>
        <v>0</v>
      </c>
    </row>
    <row r="30" spans="1:12" ht="18" customHeight="1">
      <c r="A30" s="135" t="s">
        <v>260</v>
      </c>
      <c r="B30" s="29"/>
      <c r="C30" s="29"/>
      <c r="D30" s="29">
        <v>1</v>
      </c>
      <c r="E30" s="29">
        <v>20</v>
      </c>
      <c r="F30" s="29"/>
      <c r="G30" s="29"/>
      <c r="H30" s="29"/>
      <c r="I30" s="29"/>
      <c r="J30" s="64">
        <f t="shared" si="1"/>
        <v>0</v>
      </c>
      <c r="K30" s="176">
        <f t="shared" si="2"/>
        <v>0</v>
      </c>
      <c r="L30" s="174">
        <f t="shared" si="0"/>
        <v>0</v>
      </c>
    </row>
    <row r="31" spans="1:12" ht="18" customHeight="1">
      <c r="A31" s="135" t="s">
        <v>96</v>
      </c>
      <c r="B31" s="29"/>
      <c r="C31" s="29"/>
      <c r="D31" s="29"/>
      <c r="E31" s="29"/>
      <c r="F31" s="29"/>
      <c r="G31" s="29"/>
      <c r="H31" s="29"/>
      <c r="I31" s="29"/>
      <c r="J31" s="64">
        <f t="shared" si="1"/>
        <v>0</v>
      </c>
      <c r="K31" s="176">
        <f t="shared" si="2"/>
        <v>0</v>
      </c>
      <c r="L31" s="174">
        <f t="shared" si="0"/>
        <v>0</v>
      </c>
    </row>
    <row r="32" spans="1:12" ht="18" customHeight="1">
      <c r="A32" s="135" t="s">
        <v>97</v>
      </c>
      <c r="B32" s="29"/>
      <c r="C32" s="29"/>
      <c r="D32" s="29">
        <v>1</v>
      </c>
      <c r="E32" s="29">
        <v>18</v>
      </c>
      <c r="F32" s="29"/>
      <c r="G32" s="29"/>
      <c r="H32" s="29"/>
      <c r="I32" s="29"/>
      <c r="J32" s="64">
        <f t="shared" si="1"/>
        <v>0</v>
      </c>
      <c r="K32" s="176">
        <f t="shared" si="2"/>
        <v>0</v>
      </c>
      <c r="L32" s="174">
        <f t="shared" si="0"/>
        <v>0</v>
      </c>
    </row>
    <row r="33" spans="1:12" ht="18" customHeight="1">
      <c r="A33" s="135" t="s">
        <v>90</v>
      </c>
      <c r="B33" s="29"/>
      <c r="C33" s="29"/>
      <c r="D33" s="29"/>
      <c r="E33" s="29"/>
      <c r="F33" s="29"/>
      <c r="G33" s="29"/>
      <c r="H33" s="29"/>
      <c r="I33" s="29"/>
      <c r="J33" s="64">
        <f t="shared" si="1"/>
        <v>0</v>
      </c>
      <c r="K33" s="176">
        <f t="shared" si="2"/>
        <v>0</v>
      </c>
      <c r="L33" s="174">
        <f t="shared" si="0"/>
        <v>0</v>
      </c>
    </row>
    <row r="34" spans="1:12" ht="18" customHeight="1">
      <c r="A34" s="135" t="s">
        <v>92</v>
      </c>
      <c r="B34" s="29"/>
      <c r="C34" s="29"/>
      <c r="D34" s="29">
        <v>1</v>
      </c>
      <c r="E34" s="29">
        <v>60</v>
      </c>
      <c r="F34" s="29"/>
      <c r="G34" s="29"/>
      <c r="H34" s="29"/>
      <c r="I34" s="29"/>
      <c r="J34" s="64">
        <f t="shared" si="1"/>
        <v>0</v>
      </c>
      <c r="K34" s="176">
        <f t="shared" si="2"/>
        <v>0</v>
      </c>
      <c r="L34" s="174">
        <f t="shared" si="0"/>
        <v>0</v>
      </c>
    </row>
    <row r="35" spans="1:12" ht="18" customHeight="1">
      <c r="A35" s="135" t="s">
        <v>107</v>
      </c>
      <c r="B35" s="29"/>
      <c r="C35" s="29"/>
      <c r="D35" s="29">
        <v>1</v>
      </c>
      <c r="E35" s="29">
        <v>100</v>
      </c>
      <c r="F35" s="29"/>
      <c r="G35" s="29"/>
      <c r="H35" s="29"/>
      <c r="I35" s="29"/>
      <c r="J35" s="64">
        <f t="shared" si="1"/>
        <v>0</v>
      </c>
      <c r="K35" s="176">
        <f t="shared" si="2"/>
        <v>0</v>
      </c>
      <c r="L35" s="174">
        <f t="shared" si="0"/>
        <v>0</v>
      </c>
    </row>
    <row r="36" spans="1:12" ht="18" customHeight="1">
      <c r="A36" s="136" t="s">
        <v>106</v>
      </c>
      <c r="B36" s="29"/>
      <c r="C36" s="29"/>
      <c r="D36" s="29"/>
      <c r="E36" s="29"/>
      <c r="F36" s="29"/>
      <c r="G36" s="29"/>
      <c r="H36" s="29"/>
      <c r="I36" s="29"/>
      <c r="J36" s="64">
        <f t="shared" si="1"/>
        <v>0</v>
      </c>
      <c r="K36" s="176">
        <f t="shared" si="2"/>
        <v>0</v>
      </c>
      <c r="L36" s="174">
        <f t="shared" si="0"/>
        <v>0</v>
      </c>
    </row>
    <row r="37" spans="1:12" ht="18" customHeight="1">
      <c r="A37" s="375" t="s">
        <v>145</v>
      </c>
      <c r="B37" s="361" t="s">
        <v>98</v>
      </c>
      <c r="C37" s="361"/>
      <c r="D37" s="361" t="s">
        <v>99</v>
      </c>
      <c r="E37" s="361"/>
      <c r="F37" s="361" t="s">
        <v>100</v>
      </c>
      <c r="G37" s="361"/>
      <c r="H37" s="361" t="s">
        <v>101</v>
      </c>
      <c r="I37" s="361"/>
      <c r="J37" s="64"/>
      <c r="K37" s="176"/>
      <c r="L37" s="174"/>
    </row>
    <row r="38" spans="1:12" ht="29.25" customHeight="1">
      <c r="A38" s="375"/>
      <c r="B38" s="140" t="s">
        <v>6</v>
      </c>
      <c r="C38" s="141" t="s">
        <v>150</v>
      </c>
      <c r="D38" s="140" t="s">
        <v>6</v>
      </c>
      <c r="E38" s="141" t="s">
        <v>150</v>
      </c>
      <c r="F38" s="140" t="s">
        <v>6</v>
      </c>
      <c r="G38" s="141" t="s">
        <v>150</v>
      </c>
      <c r="H38" s="140" t="s">
        <v>6</v>
      </c>
      <c r="I38" s="141" t="s">
        <v>150</v>
      </c>
      <c r="J38" s="64"/>
      <c r="K38" s="176"/>
      <c r="L38" s="174"/>
    </row>
    <row r="39" spans="1:12" ht="18" customHeight="1">
      <c r="A39" s="137" t="s">
        <v>102</v>
      </c>
      <c r="B39" s="105">
        <f>'DTr-CSVC'!P5</f>
        <v>1</v>
      </c>
      <c r="C39" s="105">
        <f>'DTr-CSVC'!Q5</f>
        <v>10</v>
      </c>
      <c r="D39" s="105">
        <f>'DTr-CSVC'!R5</f>
        <v>1</v>
      </c>
      <c r="E39" s="105">
        <f>'DTr-CSVC'!S5</f>
        <v>10</v>
      </c>
      <c r="F39" s="105">
        <f>'DTr-CSVC'!T5</f>
        <v>2</v>
      </c>
      <c r="G39" s="105">
        <f>'DTr-CSVC'!U5</f>
        <v>25</v>
      </c>
      <c r="H39" s="105">
        <f>'DTr-CSVC'!V5</f>
        <v>2</v>
      </c>
      <c r="I39" s="105">
        <f>'DTr-CSVC'!W5</f>
        <v>25</v>
      </c>
      <c r="J39" s="64">
        <f t="shared" si="1"/>
        <v>0</v>
      </c>
      <c r="K39" s="176">
        <f t="shared" si="2"/>
        <v>0</v>
      </c>
      <c r="L39" s="174">
        <f t="shared" si="0"/>
        <v>0</v>
      </c>
    </row>
    <row r="40" spans="1:12" ht="18" customHeight="1">
      <c r="A40" s="138" t="s">
        <v>79</v>
      </c>
      <c r="B40" s="29"/>
      <c r="C40" s="29"/>
      <c r="D40" s="29"/>
      <c r="E40" s="29"/>
      <c r="F40" s="29"/>
      <c r="G40" s="29"/>
      <c r="H40" s="29"/>
      <c r="I40" s="29"/>
      <c r="J40" s="64">
        <f t="shared" si="1"/>
        <v>0</v>
      </c>
      <c r="K40" s="176">
        <f t="shared" si="2"/>
        <v>0</v>
      </c>
      <c r="L40" s="174">
        <f t="shared" si="0"/>
        <v>0</v>
      </c>
    </row>
    <row r="41" spans="1:12" ht="18" customHeight="1">
      <c r="A41" s="139" t="s">
        <v>80</v>
      </c>
      <c r="B41" s="376">
        <f>IF(AND(B39=0,B40=0),"X",)</f>
        <v>0</v>
      </c>
      <c r="C41" s="377"/>
      <c r="D41" s="376">
        <f>IF(AND(D39=0,D40=0),"X",)</f>
        <v>0</v>
      </c>
      <c r="E41" s="377"/>
      <c r="F41" s="376">
        <f>IF(AND(F39=0,F40=0),"X",)</f>
        <v>0</v>
      </c>
      <c r="G41" s="377"/>
      <c r="H41" s="376">
        <f>IF(AND(H39=0,H40=0),"X",)</f>
        <v>0</v>
      </c>
      <c r="I41" s="377"/>
      <c r="J41" s="64"/>
      <c r="K41" s="176"/>
      <c r="L41" s="174"/>
    </row>
    <row r="42" spans="1:11" ht="18" customHeight="1">
      <c r="A42"/>
      <c r="B42" s="157">
        <f>IF(SUM(B10:B12)&gt;B9,"Er",)</f>
        <v>0</v>
      </c>
      <c r="C42" s="157">
        <f aca="true" t="shared" si="3" ref="C42:I42">IF(SUM(C10:C12)&gt;C9,"Er",)</f>
        <v>0</v>
      </c>
      <c r="D42" s="157">
        <f t="shared" si="3"/>
        <v>0</v>
      </c>
      <c r="E42" s="157">
        <f t="shared" si="3"/>
        <v>0</v>
      </c>
      <c r="F42" s="157">
        <f t="shared" si="3"/>
        <v>0</v>
      </c>
      <c r="G42" s="157">
        <f t="shared" si="3"/>
        <v>0</v>
      </c>
      <c r="H42" s="157">
        <f t="shared" si="3"/>
        <v>0</v>
      </c>
      <c r="I42" s="157">
        <f t="shared" si="3"/>
        <v>0</v>
      </c>
      <c r="J42" s="156"/>
      <c r="K42" s="156"/>
    </row>
    <row r="43" ht="12.75">
      <c r="A43" s="6" t="s">
        <v>81</v>
      </c>
    </row>
  </sheetData>
  <sheetProtection password="9DDB" sheet="1"/>
  <mergeCells count="29">
    <mergeCell ref="F1:I1"/>
    <mergeCell ref="N10:N12"/>
    <mergeCell ref="O10:O12"/>
    <mergeCell ref="P10:P12"/>
    <mergeCell ref="M7:M9"/>
    <mergeCell ref="N7:N9"/>
    <mergeCell ref="O7:O9"/>
    <mergeCell ref="P7:P9"/>
    <mergeCell ref="M10:M12"/>
    <mergeCell ref="A37:A38"/>
    <mergeCell ref="F41:G41"/>
    <mergeCell ref="H41:I41"/>
    <mergeCell ref="F7:G7"/>
    <mergeCell ref="H7:I7"/>
    <mergeCell ref="B7:C7"/>
    <mergeCell ref="A7:A8"/>
    <mergeCell ref="B41:C41"/>
    <mergeCell ref="D41:E41"/>
    <mergeCell ref="F37:G37"/>
    <mergeCell ref="H37:I37"/>
    <mergeCell ref="B4:C4"/>
    <mergeCell ref="B5:C5"/>
    <mergeCell ref="B37:C37"/>
    <mergeCell ref="D37:E37"/>
    <mergeCell ref="B6:C6"/>
    <mergeCell ref="D7:E7"/>
    <mergeCell ref="D2:I6"/>
    <mergeCell ref="B2:C2"/>
    <mergeCell ref="B3:C3"/>
  </mergeCells>
  <dataValidations count="11">
    <dataValidation type="whole" allowBlank="1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H10:H12 D10:D12 F10:F12 B10 B12">
      <formula1>0</formula1>
      <formula2>H$9</formula2>
    </dataValidation>
    <dataValidation type="whole" allowBlank="1" showErrorMessage="1" promptTitle="Nhập số liệu!" prompt="Chỉ nhập giá trị là số nguyên!" errorTitle="Nhập sai số liệu!" error="Hãy kiểm tra:&#10;- Số phòng phải là số nguyên dương;&#10;- Số phòng phải không lớn hơn diện tích.&#10;Hãy nhập lại!" sqref="H13:H36 F13:F36 D13:D36 B13:B36">
      <formula1>0</formula1>
      <formula2>I13</formula2>
    </dataValidation>
    <dataValidation type="decimal" operator="greaterThanOrEqual" allowBlank="1" showErrorMessage="1" errorTitle="Nhập sai dữ liệu!" error="Hãy kiểm tra:&#10;- Diện tích phải là số nguyên dương;&#10;- Diện tích phải lớn hơn số lượng.&#10;Hãy nhập lại!" sqref="I13:I36 G13:G36 E13:E36">
      <formula1>H13</formula1>
    </dataValidation>
    <dataValidation type="decimal" operator="greaterThanOrEqual" allowBlank="1" showErrorMessage="1" errorTitle="Nhập sai dữ liệu!" error="Hãy kiểm tra: Diện tích phải lơn hơn số lượng.&#10;Hãy nhập lại!" sqref="C40 E40 G40 I40">
      <formula1>B40</formula1>
    </dataValidation>
    <dataValidation type="whole" operator="lessThanOrEqual" showInputMessage="1" showErrorMessage="1" errorTitle="Nhập chưa đúng!" error="Hãy kiểm tra:&#10;- Diện tích được cấp phải nhỏ hơn hoặc bằng tổng diện tích khuôn viên.&#10;Hãy nhập lại!" sqref="B5:C5">
      <formula1>B$3</formula1>
    </dataValidation>
    <dataValidation type="whole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B11">
      <formula1>0</formula1>
      <formula2>B$9</formula2>
    </dataValidation>
    <dataValidation type="whole" operator="greaterThanOrEqual" allowBlank="1" showInputMessage="1" showErrorMessage="1" promptTitle="Nhập số liệu!" prompt="Chỉ nhập giá trị là số nguyên!" errorTitle="Nhập sai số liệu!" error="Các ô này chỉ nhận giá trị là số nguyên. Hãy nhập lại!" sqref="H39 F39 D39 B39">
      <formula1>0</formula1>
    </dataValidation>
    <dataValidation type="decimal" operator="lessThanOrEqual" showInputMessage="1" showErrorMessage="1" errorTitle="Nhập sai dữ liệu!" error="Hãy kiểm tra:&#10;- Diện tích phòng phải lớn hơn số lượng;&#10;- Diện tích phòng loại này phải không lớn hơn tổng DT.&#10;- Bạn chưa nhập số lượng.&#10;Hãy nhập lại!" sqref="C10:C12 E10:E12 G10:G12 I10:I12">
      <formula1>IF(B10=0,0,C$9)</formula1>
    </dataValidation>
    <dataValidation type="decimal" operator="greaterThanOrEqual" showErrorMessage="1" errorTitle="Nhập sai dữ liệu!" error="Hãy kiểm tra:&#10;- Diện tích phải là số nguyên dương;&#10;- Diện tích phải lớn hơn số lượng.&#10;- Bạn chưa nhập số lượng.&#10;Hãy nhập lại!" sqref="C13:C36">
      <formula1>B13</formula1>
    </dataValidation>
    <dataValidation type="whole" operator="greaterThanOrEqual" allowBlank="1" showErrorMessage="1" promptTitle="Nhập số liệu!" prompt="Chỉ nhập giá trị là số nguyên!" errorTitle="Nhập sai số liệu!" error="Hãy kiểm tra: Số lượng phải là số nguyên dương.&#10;Hãy nhập lại!" sqref="B40 D40 F40 H40">
      <formula1>0</formula1>
    </dataValidation>
    <dataValidation type="decimal" operator="lessThanOrEqual" allowBlank="1" showInputMessage="1" showErrorMessage="1" errorTitle="Nhập chưa đúng!" error="Hãy kiểm tra:&#10;- Diện tích được cấp phải nhỏ hơn hoặc bằng tổng diện tích khuôn viên.&#10;Hãy nhập lại!" sqref="B4:C4">
      <formula1>B$3</formula1>
    </dataValidation>
  </dataValidations>
  <printOptions/>
  <pageMargins left="0.22" right="0.16" top="0.76" bottom="0.24" header="0.34" footer="0.16"/>
  <pageSetup horizontalDpi="600" verticalDpi="600" orientation="portrait" paperSize="9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0" style="0" hidden="1" customWidth="1"/>
  </cols>
  <sheetData>
    <row r="1" ht="14.25">
      <c r="A1" s="218" t="s">
        <v>264</v>
      </c>
    </row>
  </sheetData>
  <sheetProtection/>
  <hyperlinks>
    <hyperlink ref="A1" r:id="rId1" display="Vietec@2014#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Thanh An</cp:lastModifiedBy>
  <cp:lastPrinted>2015-09-10T08:17:35Z</cp:lastPrinted>
  <dcterms:created xsi:type="dcterms:W3CDTF">2011-07-26T08:13:27Z</dcterms:created>
  <dcterms:modified xsi:type="dcterms:W3CDTF">2015-09-10T08:18:32Z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