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00" tabRatio="812" activeTab="2"/>
  </bookViews>
  <sheets>
    <sheet name="Truong" sheetId="1" r:id="rId1"/>
    <sheet name="LopHoc_TH" sheetId="2" r:id="rId2"/>
    <sheet name="HocSinh_TH" sheetId="3" r:id="rId3"/>
    <sheet name="NhanSu_TH" sheetId="4" r:id="rId4"/>
    <sheet name="CoSoVC_TH" sheetId="5" r:id="rId5"/>
    <sheet name="DiemTruong" sheetId="6" r:id="rId6"/>
  </sheets>
  <definedNames>
    <definedName name="CHITRUONG">'Truong'!$B$27:$Q$46</definedName>
    <definedName name="CSVC">'CoSoVC_TH'!$H$76:$J$82</definedName>
    <definedName name="CSVC_CHONGOI">'CoSoVC_TH'!$C$19:$M$20</definedName>
    <definedName name="CSVC_DIENTICH_PHONG">'CoSoVC_TH'!$G$84:$J$95</definedName>
    <definedName name="CSVC_LOAIPHONG_CAPXD">'CoSoVC_TH'!$C$12:$M$15</definedName>
    <definedName name="CSVC_LOAIPHONG_CTCC">'CoSoVC_TH'!$C$70:$M$73</definedName>
    <definedName name="CSVC_LOAIPHONG_HCQT">'CoSoVC_TH'!$C$55:$M$65</definedName>
    <definedName name="CSVC_LOAIPHONG_KHAC">'CoSoVC_TH'!$C$38:$M$41</definedName>
    <definedName name="CSVC_LOAIPHONG_PHONGAN">'CoSoVC_TH'!$C$46:$M$50</definedName>
    <definedName name="CSVC_LOAIPHONG_PHONGHOC">'CoSoVC_TH'!$C$6:$M$10</definedName>
    <definedName name="CSVC_LOAIPHONG_PVHT">'CoSoVC_TH'!$C$25:$M$33</definedName>
    <definedName name="CSVC_THIETBI">'CoSoVC_TH'!$G$105:$J$118</definedName>
    <definedName name="CSVC_VESINH">'CoSoVC_TH'!$E$123:$J$124</definedName>
    <definedName name="diachi">'Truong'!$E$13:$M$13</definedName>
    <definedName name="dienthoai">'Truong'!$N$11:$R$11</definedName>
    <definedName name="DM_chuan">'Truong'!$Y$14:$Y$16</definedName>
    <definedName name="DM_Nam">'Truong'!$Y$26:$Y$33</definedName>
    <definedName name="email">'Truong'!$N$13:$R$13</definedName>
    <definedName name="fax">'Truong'!$N$12:$R$12</definedName>
    <definedName name="GIAOVIEN_CTDD1">'NhanSu_TH'!$E$47:$K$47</definedName>
    <definedName name="GIAOVIEN_CTDD2">'NhanSu_TH'!$L$47:$P$47</definedName>
    <definedName name="GIAOVIEN_MONHOC_TH1">'NhanSu_TH'!$E$36:$K$46</definedName>
    <definedName name="GIAOVIEN_MONHOC_TH2">'NhanSu_TH'!$L$36:$P$46</definedName>
    <definedName name="hieutruong">'Truong'!$N$10:$R$10</definedName>
    <definedName name="HIEUTRUONG_TDDT1">'NhanSu_TH'!$E$53:$K$61</definedName>
    <definedName name="HIEUTRUONG_TDDT2">'NhanSu_TH'!$L$53:$P$61</definedName>
    <definedName name="HS_BOHOC_TH">'HocSinh_TH'!$D$29:$I$35</definedName>
    <definedName name="HS_CAPHOC_TH1">'HocSinh_TH'!$D$5:$I$27</definedName>
    <definedName name="HS_CAPHOC_TH1_KHAC">#REF!</definedName>
    <definedName name="HS_CAPHOC_TH2">'HocSinh_TH'!$D$36:$I$36</definedName>
    <definedName name="HS_CAPHOC_TH2_KHAC">#REF!</definedName>
    <definedName name="HS_CAPHOC_TH3">'HocSinh_TH'!$D$37:$I$42</definedName>
    <definedName name="HS_CAPHOC_TH3_KHAC">#REF!</definedName>
    <definedName name="HS_CHINHSACH_TH_KHAC">#REF!</definedName>
    <definedName name="HS_CHINHSACH_TH1">'HocSinh_TH'!$D$87:$I$117</definedName>
    <definedName name="HS_CHINHSACH_TH2">'HocSinh_TH'!$J$87:$N$117</definedName>
    <definedName name="HS_DOTUOI_TH1">'HocSinh_TH'!$D$58:$I$65</definedName>
    <definedName name="HS_DOTUOI_TH2">'HocSinh_TH'!$D$67:$I$74</definedName>
    <definedName name="HS_DOTUOI_TH3">'HocSinh_TH'!$D$76:$I$83</definedName>
    <definedName name="HS_LOAILOP_TH">'HocSinh_TH'!$D$44:$I$49</definedName>
    <definedName name="HS_LOAILOP_TH_KHAC">#REF!</definedName>
    <definedName name="HS_MONHOC_TH">'HocSinh_TH'!$D$51:$I$56</definedName>
    <definedName name="HS_MONHOC_TH_KHAC">#REF!</definedName>
    <definedName name="LH_DACBIET_TH">'LopHoc_TH'!$D$7:$I$14</definedName>
    <definedName name="LH_DACBIET_TH_KHAC">#REF!</definedName>
    <definedName name="LH_MONHOC_TH">'LopHoc_TH'!$D$16:$I$23</definedName>
    <definedName name="loai_datchuan">'Truong'!$E$14:$G$14</definedName>
    <definedName name="LOPHOC_TH">'LopHoc_TH'!$E$5:$I$6</definedName>
    <definedName name="LOPHOC_TH_KHAC">#REF!</definedName>
    <definedName name="ma_nam">'Truong'!$N$6:$Q$6</definedName>
    <definedName name="ma_tructhuoc">'Truong'!$E$15:$M$15</definedName>
    <definedName name="ma_truong">'Truong'!$F$6:$I$6</definedName>
    <definedName name="NHANSU_DANG1">'NhanSu_TH'!$E$7:$K$9</definedName>
    <definedName name="NHANSU_DANG2">'NhanSu_TH'!$L$7:$P$9</definedName>
    <definedName name="NHANSU_DOTUOI_TH1">'NhanSu_TH'!$E$27:$K$34</definedName>
    <definedName name="NHANSU_DOTUOI_TH2">'NhanSu_TH'!$L$27:$P$34</definedName>
    <definedName name="NHANSU_TDDT_TH1">'NhanSu_TH'!$E$17:$K$25</definedName>
    <definedName name="NHANSU_TDDT_TH2">'NhanSu_TH'!$L$17:$P$25</definedName>
    <definedName name="NHANSU_TONGSO_CBQL1">'NhanSu_TH'!$E$50:$K$51</definedName>
    <definedName name="NHANSU_TONGSO_CBQL2">'NhanSu_TH'!$L$50:$P$51</definedName>
    <definedName name="NHANSU_TONGSO_TH1">'NhanSu_TH'!$E$12:$K$15</definedName>
    <definedName name="NHANSU_TONGSO_TH2">'NhanSu_TH'!$L$12:$P$15</definedName>
    <definedName name="NHANVIEN_LOAINV1">'NhanSu_TH'!$E$74:$K$80</definedName>
    <definedName name="NHANVIEN_LOAINV2">'NhanSu_TH'!$L$74:$P$80</definedName>
    <definedName name="PHOHIEUTRUONG_TDDT1">'NhanSu_TH'!$E$63:$K$71</definedName>
    <definedName name="PHOHIEUTRUONG_TDDT2">'NhanSu_TH'!$L$63:$P$71</definedName>
    <definedName name="phuongxa">'Truong'!$E$12:$M$12</definedName>
    <definedName name="_xlnm.Print_Area" localSheetId="4">'CoSoVC_TH'!$B$1:$M$134</definedName>
    <definedName name="_xlnm.Print_Area" localSheetId="5">'DiemTruong'!$B$1:$Q$26</definedName>
    <definedName name="_xlnm.Print_Area" localSheetId="2">'HocSinh_TH'!$B$1:$I$83</definedName>
    <definedName name="_xlnm.Print_Area" localSheetId="1">'LopHoc_TH'!$B$1:$I$14</definedName>
    <definedName name="_xlnm.Print_Area" localSheetId="3">'NhanSu_TH'!$A$1:$P$81</definedName>
    <definedName name="_xlnm.Print_Area" localSheetId="0">'Truong'!$A$1:$Q$49</definedName>
    <definedName name="_xlnm.Print_Titles" localSheetId="3">'NhanSu_TH'!$2:$4</definedName>
    <definedName name="quanhuyen">'Truong'!$E$11:$M$11</definedName>
    <definedName name="sodiemtruong">'Truong'!$N$15:$R$15</definedName>
    <definedName name="THIETBI_GIAODUC">'CoSoVC_TH'!$G$98:$J$102</definedName>
    <definedName name="tinhthanh">'Truong'!$E$10:$M$10</definedName>
    <definedName name="truong">'Truong'!$B$2:$R$2</definedName>
    <definedName name="web">'Truong'!$N$14:$R$14</definedName>
  </definedNames>
  <calcPr fullCalcOnLoad="1"/>
</workbook>
</file>

<file path=xl/comments2.xml><?xml version="1.0" encoding="utf-8"?>
<comments xmlns="http://schemas.openxmlformats.org/spreadsheetml/2006/main">
  <authors>
    <author>duynd</author>
    <author>vanlt</author>
  </authors>
  <commentList>
    <comment ref="D7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ma-loailop
EMIS.LoaiLop
</t>
        </r>
      </text>
    </comment>
    <comment ref="D17" authorId="1">
      <text>
        <r>
          <rPr>
            <b/>
            <sz val="8"/>
            <rFont val="Tahoma"/>
            <family val="2"/>
          </rPr>
          <t xml:space="preserve">
ma_mhoc
Common.MON_HOC</t>
        </r>
      </text>
    </comment>
  </commentList>
</comments>
</file>

<file path=xl/comments3.xml><?xml version="1.0" encoding="utf-8"?>
<comments xmlns="http://schemas.openxmlformats.org/spreadsheetml/2006/main">
  <authors>
    <author>duynd</author>
    <author>vanlt</author>
  </authors>
  <commentList>
    <comment ref="D29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ma_nnbh
EMIS.Nguyennhan_bohoc
</t>
        </r>
      </text>
    </comment>
    <comment ref="D87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ma_loaics
emis.loai_chinhsach
</t>
        </r>
      </text>
    </comment>
    <comment ref="D59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68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77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51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thunm</author>
  </authors>
  <commentList>
    <comment ref="E5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5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6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6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1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1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</commentList>
</comments>
</file>

<file path=xl/comments5.xml><?xml version="1.0" encoding="utf-8"?>
<comments xmlns="http://schemas.openxmlformats.org/spreadsheetml/2006/main">
  <authors>
    <author>thangnh</author>
  </authors>
  <commentList>
    <comment ref="C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12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ma_capxd
Emis.cap_xd</t>
        </r>
      </text>
    </comment>
    <comment ref="C2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4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5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70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G84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H84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
Emis.dientich_phong</t>
        </r>
      </text>
    </comment>
    <comment ref="G98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H98" authorId="0">
      <text>
        <r>
          <rPr>
            <b/>
            <sz val="9"/>
            <rFont val="Tahoma"/>
            <family val="2"/>
          </rPr>
          <t>thangnh:
ma_lop</t>
        </r>
        <r>
          <rPr>
            <sz val="9"/>
            <rFont val="Tahoma"/>
            <family val="2"/>
          </rPr>
          <t xml:space="preserve">
EMIS.DM_LOP</t>
        </r>
      </text>
    </comment>
    <comment ref="G10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ma_loaithietbi
EMIS.LOAI_THIETBI</t>
        </r>
      </text>
    </comment>
    <comment ref="H10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ma_thietbi
EMIS.THIET_BI</t>
        </r>
      </text>
    </comment>
    <comment ref="E123" authorId="0">
      <text>
        <r>
          <rPr>
            <b/>
            <sz val="9"/>
            <rFont val="Tahoma"/>
            <family val="2"/>
          </rPr>
          <t xml:space="preserve">thangnh:
</t>
        </r>
        <r>
          <rPr>
            <sz val="9"/>
            <rFont val="Tahoma"/>
            <family val="2"/>
          </rPr>
          <t>ma_thietbi</t>
        </r>
        <r>
          <rPr>
            <sz val="9"/>
            <rFont val="Tahoma"/>
            <family val="2"/>
          </rPr>
          <t xml:space="preserve">
Emis.thiet_bi</t>
        </r>
      </text>
    </comment>
    <comment ref="C38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</commentList>
</comments>
</file>

<file path=xl/comments6.xml><?xml version="1.0" encoding="utf-8"?>
<comments xmlns="http://schemas.openxmlformats.org/spreadsheetml/2006/main">
  <authors>
    <author>thunm</author>
  </authors>
  <commentList>
    <comment ref="G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ma_capxd
EMIS.CAP_XD</t>
        </r>
      </text>
    </comment>
    <comment ref="H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ma_lpxd
EMIS.LOAI_PXD</t>
        </r>
      </text>
    </comment>
    <comment ref="G15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ma_caphoc
Common.CAP_HOC</t>
        </r>
      </text>
    </comment>
    <comment ref="C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  <comment ref="I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</commentList>
</comments>
</file>

<file path=xl/sharedStrings.xml><?xml version="1.0" encoding="utf-8"?>
<sst xmlns="http://schemas.openxmlformats.org/spreadsheetml/2006/main" count="572" uniqueCount="386">
  <si>
    <t>Fax:</t>
  </si>
  <si>
    <t>Email:</t>
  </si>
  <si>
    <t>Web:</t>
  </si>
  <si>
    <t>STT</t>
  </si>
  <si>
    <t>Chia ra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</si>
  <si>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</si>
  <si>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</si>
  <si>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</si>
  <si>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</si>
  <si>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</si>
  <si>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</si>
  <si>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</si>
  <si>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</si>
  <si>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</si>
  <si>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</si>
  <si>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</si>
  <si>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</si>
  <si>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</si>
  <si>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</si>
  <si>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</si>
  <si>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</si>
  <si>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Tên trường</t>
  </si>
  <si>
    <t>Mã đơn vị:</t>
  </si>
  <si>
    <t>Năm học:</t>
  </si>
  <si>
    <t>Tỉnh/thành phố:</t>
  </si>
  <si>
    <t>Tên hiệu trưởng:</t>
  </si>
  <si>
    <t>Huyện/quận:</t>
  </si>
  <si>
    <t>Xã/phường:</t>
  </si>
  <si>
    <t>Diện tích</t>
  </si>
  <si>
    <t>Kh.cách</t>
  </si>
  <si>
    <t>Họ tên người báo cáo</t>
  </si>
  <si>
    <t>Thủ trưởng đơn vị</t>
  </si>
  <si>
    <t>HỒ SƠ TRƯỜNG TIỂU HỌC ĐẦU NĂM</t>
  </si>
  <si>
    <t>Địa chỉ trường:</t>
  </si>
  <si>
    <t>Điện thoại:</t>
  </si>
  <si>
    <t>Địa chỉ điểm trường</t>
  </si>
  <si>
    <t>…...., ngày…...tháng .....năm 20...</t>
  </si>
  <si>
    <t>Số lượng</t>
  </si>
  <si>
    <t>Trong đó</t>
  </si>
  <si>
    <t>Làm mới</t>
  </si>
  <si>
    <t>Cải tạo</t>
  </si>
  <si>
    <t>Số phòng học theo cấp xây dựng</t>
  </si>
  <si>
    <t xml:space="preserve"> - Bán kiên cố</t>
  </si>
  <si>
    <t>Nhân sự</t>
  </si>
  <si>
    <t>Tổng số</t>
  </si>
  <si>
    <t>Trong tổng số</t>
  </si>
  <si>
    <t>Chia theo chế độ lao động</t>
  </si>
  <si>
    <t>Nữ</t>
  </si>
  <si>
    <t>Dân tộc</t>
  </si>
  <si>
    <t>Nữ D.tộc</t>
  </si>
  <si>
    <t>Biên chế</t>
  </si>
  <si>
    <t>Hợp đồng</t>
  </si>
  <si>
    <t xml:space="preserve"> - Phó hiệu trưởng</t>
  </si>
  <si>
    <t xml:space="preserve"> - Nhân viên khác</t>
  </si>
  <si>
    <t>* Số Đảng viên</t>
  </si>
  <si>
    <t>Loại lớp</t>
  </si>
  <si>
    <t>Lớp 1</t>
  </si>
  <si>
    <t>Lớp 2</t>
  </si>
  <si>
    <t>Lớp 4</t>
  </si>
  <si>
    <t>Lớp 5</t>
  </si>
  <si>
    <t>Số lớp theo loại đặc biệt</t>
  </si>
  <si>
    <t>Lớp 3</t>
  </si>
  <si>
    <t xml:space="preserve"> - Lớp bán trú</t>
  </si>
  <si>
    <t>Loại học sinh</t>
  </si>
  <si>
    <t>Tổng số học sinh</t>
  </si>
  <si>
    <t>Số học sinh theo loại lớp đặc biệt</t>
  </si>
  <si>
    <t xml:space="preserve"> - Dân tộc</t>
  </si>
  <si>
    <t xml:space="preserve"> - Nữ dân tộc</t>
  </si>
  <si>
    <t>6. Thông tin điểm trường</t>
  </si>
  <si>
    <t>Số thứ tự điểm trường:</t>
  </si>
  <si>
    <t>Cấp xây dựng</t>
  </si>
  <si>
    <t>Số giáo viên</t>
  </si>
  <si>
    <t>Lớp</t>
  </si>
  <si>
    <t>Lớp học</t>
  </si>
  <si>
    <t>Số học sinh</t>
  </si>
  <si>
    <t>Số lớp</t>
  </si>
  <si>
    <t>Nữ D.Tộc</t>
  </si>
  <si>
    <t>Chia ra: - Kiên cố</t>
  </si>
  <si>
    <t xml:space="preserve"> - Tạm</t>
  </si>
  <si>
    <t xml:space="preserve"> - Lớp 2</t>
  </si>
  <si>
    <t xml:space="preserve"> - Lớp 3</t>
  </si>
  <si>
    <t xml:space="preserve"> - Lớp 4</t>
  </si>
  <si>
    <t xml:space="preserve"> - Lớp 5</t>
  </si>
  <si>
    <t>Chia ra: - Lớp 1</t>
  </si>
  <si>
    <t>2. Thông tin về lớp học</t>
  </si>
  <si>
    <t>3. Thông tin về học sinh</t>
  </si>
  <si>
    <t>4. Thông tin về nhân sự</t>
  </si>
  <si>
    <t>(Ký tên, đóng dấu)</t>
  </si>
  <si>
    <t xml:space="preserve"> - Số lớp học 6-9 buổi/tuần</t>
  </si>
  <si>
    <t xml:space="preserve"> - Số lớp học 2 buổi/ngày</t>
  </si>
  <si>
    <t xml:space="preserve"> - Số học sinh bán trú dân nuôi</t>
  </si>
  <si>
    <t xml:space="preserve"> - Số học sinh học 6-9 buổi/tuần</t>
  </si>
  <si>
    <t xml:space="preserve"> - Số học sinh học 2 buổi/ngày</t>
  </si>
  <si>
    <t>Trong TS: - Số học sinh lớp ghép</t>
  </si>
  <si>
    <t xml:space="preserve"> - Số học sinh lớp bán trú</t>
  </si>
  <si>
    <t>Học sinh</t>
  </si>
  <si>
    <t>Giáo viên</t>
  </si>
  <si>
    <t xml:space="preserve"> Số học sinh tuyển mới</t>
  </si>
  <si>
    <t>Mã trực thuộc*:</t>
  </si>
  <si>
    <t xml:space="preserve"> - Số học sinh là Đội viên</t>
  </si>
  <si>
    <t xml:space="preserve"> - Số học sinh học tiếng dân tộc</t>
  </si>
  <si>
    <t>Số học sinh học ngoại ngữ</t>
  </si>
  <si>
    <t xml:space="preserve"> - Tiếng Pháp </t>
  </si>
  <si>
    <t xml:space="preserve"> - Tiếng Trung</t>
  </si>
  <si>
    <t xml:space="preserve"> - Tiếng Nga</t>
  </si>
  <si>
    <t xml:space="preserve"> - Ngoại ngữ khác</t>
  </si>
  <si>
    <t>Trong đó: + Nhân viên kế toán</t>
  </si>
  <si>
    <t xml:space="preserve"> - Âm nhạc</t>
  </si>
  <si>
    <t xml:space="preserve"> - Mỹ thuật</t>
  </si>
  <si>
    <t xml:space="preserve"> - Tin học</t>
  </si>
  <si>
    <t xml:space="preserve"> - Tiếng dân tộc</t>
  </si>
  <si>
    <t xml:space="preserve"> - Tiếng Anh</t>
  </si>
  <si>
    <t xml:space="preserve"> - Tiếng Pháp</t>
  </si>
  <si>
    <t>Loại hình</t>
  </si>
  <si>
    <t>Đạt chuẩn QG</t>
  </si>
  <si>
    <t>Có chi bộ Đảng</t>
  </si>
  <si>
    <t>Có HS bán trú</t>
  </si>
  <si>
    <t>Có HS nội trú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</si>
  <si>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</si>
  <si>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>Chia ra: - Số lớp học 5 buổi/tuần</t>
  </si>
  <si>
    <t>Trong TS: - Lớp ghép</t>
  </si>
  <si>
    <t xml:space="preserve"> - Số học sinh KT học hoà nhập</t>
  </si>
  <si>
    <t xml:space="preserve"> - Số học sinh chuyển đi trong hè</t>
  </si>
  <si>
    <t xml:space="preserve"> - Số học sinh chuyển đến trong hè</t>
  </si>
  <si>
    <t xml:space="preserve"> - Số học sinh bỏ học trong hè</t>
  </si>
  <si>
    <t>Chia ra: - Thể dục</t>
  </si>
  <si>
    <t xml:space="preserve"> - Còn lại</t>
  </si>
  <si>
    <t>(*) Con liệt sĩ, thương binh, bệnh binh; học sinh nhiễm chất độc da cam, hộ nghèo</t>
  </si>
  <si>
    <t>4.1 Giáo viên</t>
  </si>
  <si>
    <t>4.3 Cán bộ quản lý</t>
  </si>
  <si>
    <t>4.4 Nhân viên</t>
  </si>
  <si>
    <t xml:space="preserve"> - Thư viện</t>
  </si>
  <si>
    <t xml:space="preserve"> - Thiết bị</t>
  </si>
  <si>
    <t xml:space="preserve"> - Lớp có HS khuyết tật học hòa nhập</t>
  </si>
  <si>
    <t xml:space="preserve">             + Nhân viên y tế</t>
  </si>
  <si>
    <t>Số HS lưu ban năm học trước</t>
  </si>
  <si>
    <t xml:space="preserve"> - Số học sinh học tin học</t>
  </si>
  <si>
    <t>Số điểm trường phụ</t>
  </si>
  <si>
    <t>* Là mã của trường quản lý cơ sở giáo dục này.</t>
  </si>
  <si>
    <t>Có HS hệ khác</t>
  </si>
  <si>
    <t>5. Thông tin về cơ sở vật chất</t>
  </si>
  <si>
    <t>A. Khối phòng học</t>
  </si>
  <si>
    <t>Kiên cố</t>
  </si>
  <si>
    <t>Bán k.cố</t>
  </si>
  <si>
    <t>Tạm</t>
  </si>
  <si>
    <t xml:space="preserve"> - Tạm </t>
  </si>
  <si>
    <t>Số phòng học theo chức năng</t>
  </si>
  <si>
    <t xml:space="preserve"> - Phòng học tin học</t>
  </si>
  <si>
    <t xml:space="preserve"> - Phòng học ngoại ngữ</t>
  </si>
  <si>
    <t xml:space="preserve"> - Phòng khác</t>
  </si>
  <si>
    <t xml:space="preserve">Số chỗ ngồi </t>
  </si>
  <si>
    <t>Số chỗ ngồi trong phòng học văn hoá</t>
  </si>
  <si>
    <t>B. Khối phòng phục vụ học tập</t>
  </si>
  <si>
    <t>Số phòng theo chức năng</t>
  </si>
  <si>
    <t xml:space="preserve"> - Phòng thiết bị giáo dục</t>
  </si>
  <si>
    <t xml:space="preserve"> - Phòng truyền thống và hoạt động Đội</t>
  </si>
  <si>
    <t xml:space="preserve"> - Phòng hỗ trợ học sinh khuyết tật</t>
  </si>
  <si>
    <t>Số phòng chia theo chức năng</t>
  </si>
  <si>
    <t xml:space="preserve"> - Phòng phó hiệu trưởng</t>
  </si>
  <si>
    <t xml:space="preserve"> - Phòng giáo viên</t>
  </si>
  <si>
    <t xml:space="preserve"> - Phòng họp giáo viên</t>
  </si>
  <si>
    <t xml:space="preserve"> - Văn phòng trường</t>
  </si>
  <si>
    <t xml:space="preserve"> - Phòng y tế học đường</t>
  </si>
  <si>
    <t xml:space="preserve"> - Phòng thường trực</t>
  </si>
  <si>
    <t xml:space="preserve"> - Phòng kho lưu trữ</t>
  </si>
  <si>
    <t>Số phòng học nhờ</t>
  </si>
  <si>
    <t>Số phòng học 3 ca</t>
  </si>
  <si>
    <t>Tổng diện tích khuôn viên đất</t>
  </si>
  <si>
    <t>Thiết bị phục vụ giảng dạy</t>
  </si>
  <si>
    <t>Tổng số máy vi tính đang được sử dụng</t>
  </si>
  <si>
    <t xml:space="preserve"> - Máy vi tính phục vụ quản lý</t>
  </si>
  <si>
    <t>Số máy in</t>
  </si>
  <si>
    <t>Số thiết bị nghe nhìn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</si>
  <si>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</si>
  <si>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</si>
  <si>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</si>
  <si>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</si>
  <si>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</si>
  <si>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</si>
  <si>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Máy chiếu vật thể</t>
  </si>
  <si>
    <t xml:space="preserve"> - Thiết bị khác</t>
  </si>
  <si>
    <t>Loại nhà vệ sinh</t>
  </si>
  <si>
    <t>Dùng cho giáo viên</t>
  </si>
  <si>
    <t>Dùng cho học sinh</t>
  </si>
  <si>
    <t>Chung</t>
  </si>
  <si>
    <t>Nam/Nữ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</si>
  <si>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</si>
  <si>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r>
      <t>Số lượng</t>
    </r>
    <r>
      <rPr>
        <sz val="10"/>
        <rFont val="Times New Roman"/>
        <family val="1"/>
      </rPr>
      <t xml:space="preserve"> (nhà)</t>
    </r>
  </si>
  <si>
    <r>
      <t xml:space="preserve">Thiết bị dạy học tối thiểu </t>
    </r>
    <r>
      <rPr>
        <i/>
        <sz val="12"/>
        <rFont val="Times New Roman"/>
        <family val="1"/>
      </rPr>
      <t>(ĐVT: bộ)</t>
    </r>
  </si>
  <si>
    <t>Bộ đầy đủ</t>
  </si>
  <si>
    <t>Bộ chưa đầy đủ</t>
  </si>
  <si>
    <t xml:space="preserve">  Các trường tiểu học do Phòng GD quản trực tiếp lấy mã của Phòng GD, không nhập mã trực thuộc này</t>
  </si>
  <si>
    <t xml:space="preserve"> - Phòng ăn</t>
  </si>
  <si>
    <t xml:space="preserve"> - Phòng nghỉ</t>
  </si>
  <si>
    <t xml:space="preserve"> - Nhà xe học sinh</t>
  </si>
  <si>
    <t>1. Thông tin định dạng</t>
  </si>
  <si>
    <t>Tham gia bồi dưỡng thường xuyên</t>
  </si>
  <si>
    <t xml:space="preserve"> - Bảo vệ</t>
  </si>
  <si>
    <t xml:space="preserve"> - Nữ</t>
  </si>
  <si>
    <t>Trong TS: - Số HS đã học lớp mẫu giáo 5T</t>
  </si>
  <si>
    <t>Không</t>
  </si>
  <si>
    <t>Mức độ 1</t>
  </si>
  <si>
    <t>Mức độ 2</t>
  </si>
  <si>
    <t>Đạt mức chất lượng tối thiểu</t>
  </si>
  <si>
    <t>x</t>
  </si>
  <si>
    <t>Chưa đạt chuẩn vệ sinh</t>
  </si>
  <si>
    <t>Không có</t>
  </si>
  <si>
    <t xml:space="preserve"> - Số học sinh nội trú dân nuôi</t>
  </si>
  <si>
    <t>(*) Dành cho trường không phải trường khuyết tật</t>
  </si>
  <si>
    <t>(**) Dành cho trường không phải trường bán trú, nội trú</t>
  </si>
  <si>
    <t>(*) Nhà tiêu hai ngăn ủ phân tại chỗ, nhà tiêu chìm có ống thông hơi, nhà tiêu thấm dội nước, nhà tiêu tự hoại</t>
  </si>
  <si>
    <t>Cơ sở vật chất khác</t>
  </si>
  <si>
    <t>Số phòng học làm mới, cải tạo</t>
  </si>
  <si>
    <t>Số giáo viên theo môn dạy</t>
  </si>
  <si>
    <t>4.2 Số giáo viên  chuyên trách đội</t>
  </si>
  <si>
    <t>Tổng số cán bộ, giáo viên, nhân viên</t>
  </si>
  <si>
    <t>Chia ra: - Đảng viên là giáo viên</t>
  </si>
  <si>
    <t xml:space="preserve"> - Đảng viên là cán bộ quản lý</t>
  </si>
  <si>
    <t xml:space="preserve"> - Đảng viên là nhân viên</t>
  </si>
  <si>
    <t>Số giáo viên chia theo chuẩn đào tạo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</si>
  <si>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</si>
  <si>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Trong đó số lớp ghép</t>
  </si>
  <si>
    <t>Tên điểm trường phụ</t>
  </si>
  <si>
    <t xml:space="preserve">   + Học lực yếu kém</t>
  </si>
  <si>
    <t xml:space="preserve">   + Xa trường, đi lại khó khăn</t>
  </si>
  <si>
    <t xml:space="preserve">   + Thiên tai, dịch bệnh</t>
  </si>
  <si>
    <t xml:space="preserve">   + Nguyên nhân khác</t>
  </si>
  <si>
    <t>Nguyên nhân bỏ học</t>
  </si>
  <si>
    <t>Trong đó nữ</t>
  </si>
  <si>
    <t>Nữ dân tộc</t>
  </si>
  <si>
    <t>Trong đó: Diện tích đất được cấp</t>
  </si>
  <si>
    <t>Diện tích đất đi thuê</t>
  </si>
  <si>
    <t>Diện tích đất sân chơi</t>
  </si>
  <si>
    <t>Vùng đặc biệt khó khăn</t>
  </si>
  <si>
    <t>Dạy học 2 buổi ngày</t>
  </si>
  <si>
    <t>Trường quốc tế</t>
  </si>
  <si>
    <t>Loại trường</t>
  </si>
  <si>
    <t>Nguồn nước</t>
  </si>
  <si>
    <t>Nước hợp vệ sinh</t>
  </si>
  <si>
    <t>Nguồn điện</t>
  </si>
  <si>
    <t>Bếp ăn 1 chiều</t>
  </si>
  <si>
    <t>Cổng trường</t>
  </si>
  <si>
    <t>Hàng rào</t>
  </si>
  <si>
    <t>Dùng chung HS</t>
  </si>
  <si>
    <t>Dùng riêng HS</t>
  </si>
  <si>
    <t>Thư viện đạt chuẩn</t>
  </si>
  <si>
    <t>Có HS khuyết tật</t>
  </si>
  <si>
    <t>Trong đó: - Ti vi</t>
  </si>
  <si>
    <t>ma_capxd</t>
  </si>
  <si>
    <t>ma_loaiphong</t>
  </si>
  <si>
    <t>sp_hocnho</t>
  </si>
  <si>
    <t>so_ph3ca</t>
  </si>
  <si>
    <t>dientich_dat</t>
  </si>
  <si>
    <t>dientich_duoccap</t>
  </si>
  <si>
    <t>dientich_dithue</t>
  </si>
  <si>
    <t>dt_sanchoibt</t>
  </si>
  <si>
    <t>tshs_dmlop</t>
  </si>
  <si>
    <t>so_moituyen</t>
  </si>
  <si>
    <t>so_luuban</t>
  </si>
  <si>
    <t>so_chuyendi</t>
  </si>
  <si>
    <t>so_chuyenden</t>
  </si>
  <si>
    <t>so_bohoc</t>
  </si>
  <si>
    <t>so_doivien</t>
  </si>
  <si>
    <t>so_hoctren5bt</t>
  </si>
  <si>
    <t>sauden9buoit</t>
  </si>
  <si>
    <t>so_hoc2bn</t>
  </si>
  <si>
    <t>so_hoctinhoc</t>
  </si>
  <si>
    <t>so_hoctiengdt</t>
  </si>
  <si>
    <t>so_dahocmg</t>
  </si>
  <si>
    <t>Trong TS:+ Hoàn cảnh gia đình khó khăn</t>
  </si>
  <si>
    <t>Trong TS: - Nữ</t>
  </si>
  <si>
    <t xml:space="preserve"> - Phòng giáo dục nghệ thuật</t>
  </si>
  <si>
    <t xml:space="preserve"> Trong đó: Máy vi tính đang được nối Internet</t>
  </si>
  <si>
    <t>Chia ra: - Nhà bếp</t>
  </si>
  <si>
    <t>Chia ra: - Phòng hiệu trưởng</t>
  </si>
  <si>
    <t>Chia ra: - Nhà xe giáo viên</t>
  </si>
  <si>
    <t>Chia ra: - Phòng học văn hoá</t>
  </si>
  <si>
    <t xml:space="preserve"> - Khối lớp 2</t>
  </si>
  <si>
    <t xml:space="preserve"> - Khối lớp 3</t>
  </si>
  <si>
    <t xml:space="preserve"> - Khối lớp 4</t>
  </si>
  <si>
    <t xml:space="preserve"> - Khối lớp 5</t>
  </si>
  <si>
    <t>Chia ra: - Máy vi tính phục vụ học tập</t>
  </si>
  <si>
    <t xml:space="preserve"> - Phòng giáo dục thể chất</t>
  </si>
  <si>
    <t xml:space="preserve"> - Phòng học nghệ thuật</t>
  </si>
  <si>
    <t>Chia ra: - Phòng giáo dục thể chất (đa năng)</t>
  </si>
  <si>
    <t>Trong đó: + Phòng âm nhạc</t>
  </si>
  <si>
    <t xml:space="preserve"> + Phòng mỹ thuật</t>
  </si>
  <si>
    <t>Chia ra: - Khối lớp 1</t>
  </si>
  <si>
    <r>
      <t xml:space="preserve"> - Số học sinh diện chính sách</t>
    </r>
    <r>
      <rPr>
        <b/>
        <vertAlign val="superscript"/>
        <sz val="12"/>
        <rFont val="Times New Roman"/>
        <family val="1"/>
      </rPr>
      <t xml:space="preserve"> (*)</t>
    </r>
  </si>
  <si>
    <t>Chia ra: - Tiếng Anh</t>
  </si>
  <si>
    <t>Chia ra: - Trên chuẩn</t>
  </si>
  <si>
    <t>Chia ra: - Hiệu trưởng</t>
  </si>
  <si>
    <t xml:space="preserve"> - Đạt chuẩn</t>
  </si>
  <si>
    <t xml:space="preserve"> - Chưa đạt chuẩn</t>
  </si>
  <si>
    <r>
      <t xml:space="preserve">Chia ra: - Văn phòng </t>
    </r>
    <r>
      <rPr>
        <vertAlign val="superscript"/>
        <sz val="12"/>
        <rFont val="Times New Roman"/>
        <family val="1"/>
      </rPr>
      <t>(*)</t>
    </r>
  </si>
  <si>
    <r>
      <t>Chia ra</t>
    </r>
    <r>
      <rPr>
        <sz val="12"/>
        <rFont val="Times New Roman"/>
        <family val="1"/>
      </rPr>
      <t>: - Số học sinh học 5 buổi/tuần</t>
    </r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</si>
  <si>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</si>
  <si>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+ Học sinh khuyết tật</t>
  </si>
  <si>
    <t>HĐ theo NĐ68</t>
  </si>
  <si>
    <t>Thỉnh giảng</t>
  </si>
  <si>
    <t xml:space="preserve"> - Nhà công vụ giáo viên</t>
  </si>
  <si>
    <t xml:space="preserve"> - Nhà bếp</t>
  </si>
  <si>
    <t xml:space="preserve"> - Phòng khác (Phục vụ học tập)</t>
  </si>
  <si>
    <t>so_kttuyenmoi</t>
  </si>
  <si>
    <t>so_ktluuban</t>
  </si>
  <si>
    <t>so_ktbohoc</t>
  </si>
  <si>
    <t>Trình độ đào tạo Hiệu trưởng</t>
  </si>
  <si>
    <t>ma_tddaotao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</si>
  <si>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</si>
  <si>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</si>
  <si>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</si>
  <si>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</si>
  <si>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</si>
  <si>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</si>
  <si>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</si>
  <si>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</si>
  <si>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</si>
  <si>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Trình độ đào tạo Phó Hiệu trưởng</t>
  </si>
  <si>
    <t>Số giáo viên chia theo trình độ đào tạo</t>
  </si>
  <si>
    <t>Số giáo viên chia theo nhóm tuổi</t>
  </si>
  <si>
    <t>ma_dotuoi</t>
  </si>
  <si>
    <t>Chia ra: - Dưới 30</t>
  </si>
  <si>
    <t xml:space="preserve"> - Từ 30- 35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</si>
  <si>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</si>
  <si>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</si>
  <si>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</si>
  <si>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</si>
  <si>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</si>
  <si>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</si>
  <si>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>C. Khối phòng khác</t>
  </si>
  <si>
    <t>Chia ra: - Phòng y tế học đường</t>
  </si>
  <si>
    <t xml:space="preserve"> - Khu vệ sinh dành cho giáo viên</t>
  </si>
  <si>
    <t xml:space="preserve"> - Khu vệ sinh dành cho học sinh</t>
  </si>
  <si>
    <t>D. Khối phòng tổ chức ăn nghỉ</t>
  </si>
  <si>
    <t>E. Khối phòng hành chính quản trị</t>
  </si>
  <si>
    <t>F. Khối công trình công cộng</t>
  </si>
  <si>
    <t>Chia ra: - Dưới 6 tuổi</t>
  </si>
  <si>
    <t xml:space="preserve"> - 6 tuổi</t>
  </si>
  <si>
    <t xml:space="preserve"> - 7 tuổi</t>
  </si>
  <si>
    <t xml:space="preserve"> - 8 tuổi</t>
  </si>
  <si>
    <t xml:space="preserve"> - 9 tuổi</t>
  </si>
  <si>
    <t xml:space="preserve"> - 10 tuổi</t>
  </si>
  <si>
    <t xml:space="preserve"> - Phòng âm nhạc</t>
  </si>
  <si>
    <t>so_dtbantru</t>
  </si>
  <si>
    <t xml:space="preserve"> Tổng số học sinh được giảm học phí (*)</t>
  </si>
  <si>
    <t xml:space="preserve"> Tổng số HS được hỗ trợ chi phí học tập(*)</t>
  </si>
  <si>
    <t>Chia ra:   - Con của người có  công</t>
  </si>
  <si>
    <t xml:space="preserve">               - Con anh hùng</t>
  </si>
  <si>
    <t xml:space="preserve">               - Con liệt sỹ</t>
  </si>
  <si>
    <t xml:space="preserve">               - Con thương binh</t>
  </si>
  <si>
    <t xml:space="preserve">               - Mồ côi cả cha, mẹ </t>
  </si>
  <si>
    <t xml:space="preserve">               - Bị tàn tật, khuyết tật</t>
  </si>
  <si>
    <t xml:space="preserve">               - Bị bỏ rơi, mất nguồn nuôi dưỡng</t>
  </si>
  <si>
    <t xml:space="preserve">               - Có cha mẹ thuộc diện hộ nghèo theo quy định</t>
  </si>
  <si>
    <t xml:space="preserve">              - Có cha mẹ thường trú tại xã biên giới, vùng cao, hải đảo, xã ĐBKK</t>
  </si>
  <si>
    <t xml:space="preserve">              - Khác</t>
  </si>
  <si>
    <t>Chia ra:  - Con thương binh</t>
  </si>
  <si>
    <t xml:space="preserve">              - Mồ côi cả cha, mẹ </t>
  </si>
  <si>
    <t xml:space="preserve">              - Bị tàn tật, khuyết tật</t>
  </si>
  <si>
    <t xml:space="preserve">              - Bị bỏ rơi, mất nguồn nuôi dưỡng</t>
  </si>
  <si>
    <t xml:space="preserve">              - Có cha mẹ thuộc diện hộ nghèo theo quy định</t>
  </si>
  <si>
    <t xml:space="preserve">              - Có cha mẹ là công nhân bị tai nạn và mắc bệnh nghề nghiệp</t>
  </si>
  <si>
    <t xml:space="preserve">              - Có cha mẹ có thu nhập bằng 150% thu nhập hộ nghèo theo quy định</t>
  </si>
  <si>
    <t xml:space="preserve"> - Số học sinh phổ thông DT bán trú(**)</t>
  </si>
  <si>
    <t>(**) Chỉ tính học sinh PTDTBT học tại trường bình thường (không tính học sinh PTDTBT đang học tại trường PTDTBT)</t>
  </si>
  <si>
    <t>Số học sinh theo độ tuổi(***)</t>
  </si>
  <si>
    <t>Số học sinh nữ theo độ tuổi(***)</t>
  </si>
  <si>
    <t>Số học sinh dân tộc theo độ tuổi(***)</t>
  </si>
  <si>
    <t>(***) Cách tính : Lấy năm khai giảng trừ đi năm sinh. Ví dụ: Một học sinh sinh năm 2006 thì năm học 2012-2013 có độ tuổi là 2012-2006=6; tổng số học sinh chia theo độ tuổi phải bằng tổng số học sinh, học sinh nữ, học sinh dân tộc ở mục 3.</t>
  </si>
  <si>
    <t>Trong TS: - Tin học</t>
  </si>
  <si>
    <t>Số lớp theo môn học</t>
  </si>
  <si>
    <t xml:space="preserve">   + Do kỳ thị</t>
  </si>
  <si>
    <t>Nữ d.tộc</t>
  </si>
  <si>
    <t>Học sinh chính sách</t>
  </si>
  <si>
    <t xml:space="preserve"> - Trên 10 tuổi</t>
  </si>
  <si>
    <t>Tiểu học Phú Thái</t>
  </si>
  <si>
    <t>Hải Dương</t>
  </si>
  <si>
    <t>Kim Thành</t>
  </si>
  <si>
    <t>Thị trấn Phú Thái</t>
  </si>
  <si>
    <t>Trần Thị Hòa</t>
  </si>
  <si>
    <t>03203720171</t>
  </si>
  <si>
    <t>truongtieuhocphuthai@gmail.com</t>
  </si>
  <si>
    <t>Khu Đồng Văn- Phú Thái -Kim Thành</t>
  </si>
  <si>
    <t>kt-thphuthai.haduong.edu.vn</t>
  </si>
  <si>
    <t>Trần Thị Thu Thủy</t>
  </si>
  <si>
    <t>30293412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</si>
</sst>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₫&quot;;\-#,##0\ &quot;₫&quot;"/>
    <numFmt numFmtId="185" formatCode="#,##0\ &quot;₫&quot;;[Red]\-#,##0\ &quot;₫&quot;"/>
    <numFmt numFmtId="186" formatCode="#,##0.00\ &quot;₫&quot;;\-#,##0.00\ &quot;₫&quot;"/>
    <numFmt numFmtId="187" formatCode="#,##0.00\ &quot;₫&quot;;[Red]\-#,##0.00\ &quot;₫&quot;"/>
    <numFmt numFmtId="188" formatCode="_-* #,##0\ &quot;₫&quot;_-;\-* #,##0\ &quot;₫&quot;_-;_-* &quot;-&quot;\ &quot;₫&quot;_-;_-@_-"/>
    <numFmt numFmtId="189" formatCode="_-* #,##0\ _₫_-;\-* #,##0\ _₫_-;_-* &quot;-&quot;\ _₫_-;_-@_-"/>
    <numFmt numFmtId="190" formatCode="_-* #,##0.00\ &quot;₫&quot;_-;\-* #,##0.00\ &quot;₫&quot;_-;_-* &quot;-&quot;??\ &quot;₫&quot;_-;_-@_-"/>
    <numFmt numFmtId="191" formatCode="_-* #,##0.00\ _₫_-;\-* #,##0.00\ _₫_-;_-* &quot;-&quot;??\ _₫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-;\-0;;@"/>
    <numFmt numFmtId="197" formatCode="0;\-0;;@"/>
  </numFmts>
  <fonts count="59">
    <font>
      <sz val="12"/>
      <name val=".VnTime"/>
      <family val="0"/>
    </font>
    <font>
      <sz val="8"/>
      <name val="Tahoma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1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0"/>
      <color indexed="56"/>
      <name val="Times New Roman"/>
      <family val="1"/>
    </font>
    <font>
      <i/>
      <vertAlign val="superscript"/>
      <sz val="10"/>
      <color indexed="56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sz val="11"/>
      <name val=".VnTime"/>
      <family val="2"/>
    </font>
    <font>
      <sz val="8"/>
      <color indexed="62"/>
      <name val="Verdana"/>
      <family val="2"/>
    </font>
    <font>
      <sz val="9"/>
      <color indexed="62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0" fillId="23" borderId="7" applyNumberFormat="0" applyFont="0" applyAlignment="0" applyProtection="0"/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3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1" fontId="6" fillId="24" borderId="10" xfId="0" applyNumberFormat="1" applyFont="1" applyFill="1" applyBorder="1" applyAlignment="1" applyProtection="1">
      <alignment/>
      <protection/>
    </xf>
    <xf numFmtId="0" fontId="15" fillId="23" borderId="14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/>
      <protection locked="0"/>
    </xf>
    <xf numFmtId="0" fontId="15" fillId="23" borderId="15" xfId="0" applyFont="1" applyFill="1" applyBorder="1" applyAlignment="1" applyProtection="1">
      <alignment vertical="center" wrapText="1"/>
      <protection/>
    </xf>
    <xf numFmtId="0" fontId="15" fillId="4" borderId="16" xfId="0" applyFont="1" applyFill="1" applyBorder="1" applyAlignment="1" applyProtection="1">
      <alignment horizontal="left" vertical="center" wrapText="1"/>
      <protection/>
    </xf>
    <xf numFmtId="197" fontId="6" fillId="24" borderId="10" xfId="0" applyNumberFormat="1" applyFont="1" applyFill="1" applyBorder="1" applyAlignment="1" applyProtection="1">
      <alignment/>
      <protection/>
    </xf>
    <xf numFmtId="197" fontId="12" fillId="24" borderId="17" xfId="0" applyNumberFormat="1" applyFont="1" applyFill="1" applyBorder="1" applyAlignment="1" applyProtection="1">
      <alignment/>
      <protection/>
    </xf>
    <xf numFmtId="197" fontId="4" fillId="6" borderId="10" xfId="0" applyNumberFormat="1" applyFont="1" applyFill="1" applyBorder="1" applyAlignment="1" applyProtection="1">
      <alignment/>
      <protection locked="0"/>
    </xf>
    <xf numFmtId="197" fontId="4" fillId="6" borderId="18" xfId="0" applyNumberFormat="1" applyFont="1" applyFill="1" applyBorder="1" applyAlignment="1" applyProtection="1">
      <alignment/>
      <protection locked="0"/>
    </xf>
    <xf numFmtId="197" fontId="6" fillId="24" borderId="11" xfId="0" applyNumberFormat="1" applyFont="1" applyFill="1" applyBorder="1" applyAlignment="1" applyProtection="1">
      <alignment/>
      <protection/>
    </xf>
    <xf numFmtId="197" fontId="4" fillId="6" borderId="11" xfId="0" applyNumberFormat="1" applyFont="1" applyFill="1" applyBorder="1" applyAlignment="1" applyProtection="1">
      <alignment/>
      <protection locked="0"/>
    </xf>
    <xf numFmtId="197" fontId="4" fillId="6" borderId="19" xfId="0" applyNumberFormat="1" applyFont="1" applyFill="1" applyBorder="1" applyAlignment="1" applyProtection="1">
      <alignment/>
      <protection locked="0"/>
    </xf>
    <xf numFmtId="197" fontId="6" fillId="24" borderId="12" xfId="0" applyNumberFormat="1" applyFont="1" applyFill="1" applyBorder="1" applyAlignment="1" applyProtection="1">
      <alignment/>
      <protection/>
    </xf>
    <xf numFmtId="197" fontId="4" fillId="6" borderId="12" xfId="0" applyNumberFormat="1" applyFont="1" applyFill="1" applyBorder="1" applyAlignment="1" applyProtection="1">
      <alignment/>
      <protection locked="0"/>
    </xf>
    <xf numFmtId="197" fontId="4" fillId="6" borderId="20" xfId="0" applyNumberFormat="1" applyFont="1" applyFill="1" applyBorder="1" applyAlignment="1" applyProtection="1">
      <alignment/>
      <protection locked="0"/>
    </xf>
    <xf numFmtId="197" fontId="6" fillId="24" borderId="17" xfId="0" applyNumberFormat="1" applyFont="1" applyFill="1" applyBorder="1" applyAlignment="1" applyProtection="1">
      <alignment/>
      <protection/>
    </xf>
    <xf numFmtId="197" fontId="12" fillId="24" borderId="11" xfId="0" applyNumberFormat="1" applyFont="1" applyFill="1" applyBorder="1" applyAlignment="1" applyProtection="1">
      <alignment/>
      <protection/>
    </xf>
    <xf numFmtId="197" fontId="4" fillId="6" borderId="17" xfId="0" applyNumberFormat="1" applyFont="1" applyFill="1" applyBorder="1" applyAlignment="1" applyProtection="1">
      <alignment/>
      <protection locked="0"/>
    </xf>
    <xf numFmtId="197" fontId="4" fillId="6" borderId="21" xfId="0" applyNumberFormat="1" applyFont="1" applyFill="1" applyBorder="1" applyAlignment="1" applyProtection="1">
      <alignment/>
      <protection locked="0"/>
    </xf>
    <xf numFmtId="197" fontId="6" fillId="24" borderId="13" xfId="0" applyNumberFormat="1" applyFont="1" applyFill="1" applyBorder="1" applyAlignment="1" applyProtection="1">
      <alignment/>
      <protection/>
    </xf>
    <xf numFmtId="197" fontId="4" fillId="6" borderId="13" xfId="0" applyNumberFormat="1" applyFont="1" applyFill="1" applyBorder="1" applyAlignment="1" applyProtection="1">
      <alignment/>
      <protection locked="0"/>
    </xf>
    <xf numFmtId="197" fontId="4" fillId="6" borderId="22" xfId="0" applyNumberFormat="1" applyFont="1" applyFill="1" applyBorder="1" applyAlignment="1" applyProtection="1">
      <alignment/>
      <protection locked="0"/>
    </xf>
    <xf numFmtId="197" fontId="6" fillId="24" borderId="23" xfId="0" applyNumberFormat="1" applyFont="1" applyFill="1" applyBorder="1" applyAlignment="1" applyProtection="1">
      <alignment/>
      <protection/>
    </xf>
    <xf numFmtId="197" fontId="4" fillId="6" borderId="23" xfId="0" applyNumberFormat="1" applyFont="1" applyFill="1" applyBorder="1" applyAlignment="1" applyProtection="1">
      <alignment/>
      <protection locked="0"/>
    </xf>
    <xf numFmtId="197" fontId="4" fillId="6" borderId="24" xfId="0" applyNumberFormat="1" applyFont="1" applyFill="1" applyBorder="1" applyAlignment="1" applyProtection="1">
      <alignment/>
      <protection locked="0"/>
    </xf>
    <xf numFmtId="197" fontId="12" fillId="24" borderId="10" xfId="0" applyNumberFormat="1" applyFont="1" applyFill="1" applyBorder="1" applyAlignment="1" applyProtection="1">
      <alignment/>
      <protection/>
    </xf>
    <xf numFmtId="197" fontId="4" fillId="25" borderId="10" xfId="0" applyNumberFormat="1" applyFont="1" applyFill="1" applyBorder="1" applyAlignment="1" applyProtection="1">
      <alignment/>
      <protection locked="0"/>
    </xf>
    <xf numFmtId="197" fontId="4" fillId="25" borderId="17" xfId="0" applyNumberFormat="1" applyFont="1" applyFill="1" applyBorder="1" applyAlignment="1" applyProtection="1">
      <alignment/>
      <protection locked="0"/>
    </xf>
    <xf numFmtId="197" fontId="4" fillId="25" borderId="12" xfId="0" applyNumberFormat="1" applyFont="1" applyFill="1" applyBorder="1" applyAlignment="1" applyProtection="1">
      <alignment/>
      <protection locked="0"/>
    </xf>
    <xf numFmtId="197" fontId="4" fillId="25" borderId="13" xfId="0" applyNumberFormat="1" applyFont="1" applyFill="1" applyBorder="1" applyAlignment="1" applyProtection="1">
      <alignment/>
      <protection locked="0"/>
    </xf>
    <xf numFmtId="197" fontId="4" fillId="26" borderId="17" xfId="0" applyNumberFormat="1" applyFont="1" applyFill="1" applyBorder="1" applyAlignment="1" applyProtection="1">
      <alignment/>
      <protection/>
    </xf>
    <xf numFmtId="197" fontId="4" fillId="26" borderId="21" xfId="0" applyNumberFormat="1" applyFont="1" applyFill="1" applyBorder="1" applyAlignment="1" applyProtection="1">
      <alignment/>
      <protection/>
    </xf>
    <xf numFmtId="197" fontId="12" fillId="24" borderId="23" xfId="0" applyNumberFormat="1" applyFont="1" applyFill="1" applyBorder="1" applyAlignment="1" applyProtection="1">
      <alignment/>
      <protection/>
    </xf>
    <xf numFmtId="197" fontId="6" fillId="24" borderId="25" xfId="0" applyNumberFormat="1" applyFont="1" applyFill="1" applyBorder="1" applyAlignment="1" applyProtection="1">
      <alignment/>
      <protection/>
    </xf>
    <xf numFmtId="197" fontId="12" fillId="24" borderId="12" xfId="0" applyNumberFormat="1" applyFont="1" applyFill="1" applyBorder="1" applyAlignment="1" applyProtection="1">
      <alignment/>
      <protection/>
    </xf>
    <xf numFmtId="197" fontId="12" fillId="24" borderId="13" xfId="0" applyNumberFormat="1" applyFont="1" applyFill="1" applyBorder="1" applyAlignment="1" applyProtection="1">
      <alignment/>
      <protection/>
    </xf>
    <xf numFmtId="197" fontId="4" fillId="6" borderId="17" xfId="0" applyNumberFormat="1" applyFont="1" applyFill="1" applyBorder="1" applyAlignment="1" applyProtection="1">
      <alignment/>
      <protection locked="0"/>
    </xf>
    <xf numFmtId="197" fontId="4" fillId="6" borderId="21" xfId="0" applyNumberFormat="1" applyFont="1" applyFill="1" applyBorder="1" applyAlignment="1" applyProtection="1">
      <alignment/>
      <protection locked="0"/>
    </xf>
    <xf numFmtId="197" fontId="4" fillId="6" borderId="12" xfId="0" applyNumberFormat="1" applyFont="1" applyFill="1" applyBorder="1" applyAlignment="1" applyProtection="1">
      <alignment/>
      <protection locked="0"/>
    </xf>
    <xf numFmtId="197" fontId="4" fillId="6" borderId="20" xfId="0" applyNumberFormat="1" applyFont="1" applyFill="1" applyBorder="1" applyAlignment="1" applyProtection="1">
      <alignment/>
      <protection locked="0"/>
    </xf>
    <xf numFmtId="197" fontId="6" fillId="24" borderId="18" xfId="0" applyNumberFormat="1" applyFont="1" applyFill="1" applyBorder="1" applyAlignment="1" applyProtection="1">
      <alignment/>
      <protection/>
    </xf>
    <xf numFmtId="197" fontId="6" fillId="24" borderId="26" xfId="0" applyNumberFormat="1" applyFont="1" applyFill="1" applyBorder="1" applyAlignment="1" applyProtection="1">
      <alignment/>
      <protection/>
    </xf>
    <xf numFmtId="197" fontId="4" fillId="6" borderId="26" xfId="0" applyNumberFormat="1" applyFont="1" applyFill="1" applyBorder="1" applyAlignment="1" applyProtection="1">
      <alignment/>
      <protection locked="0"/>
    </xf>
    <xf numFmtId="197" fontId="4" fillId="6" borderId="27" xfId="0" applyNumberFormat="1" applyFont="1" applyFill="1" applyBorder="1" applyAlignment="1" applyProtection="1">
      <alignment/>
      <protection locked="0"/>
    </xf>
    <xf numFmtId="197" fontId="6" fillId="0" borderId="0" xfId="0" applyNumberFormat="1" applyFont="1" applyFill="1" applyBorder="1" applyAlignment="1" applyProtection="1">
      <alignment/>
      <protection/>
    </xf>
    <xf numFmtId="197" fontId="4" fillId="6" borderId="28" xfId="0" applyNumberFormat="1" applyFont="1" applyFill="1" applyBorder="1" applyAlignment="1" applyProtection="1">
      <alignment/>
      <protection locked="0"/>
    </xf>
    <xf numFmtId="197" fontId="4" fillId="6" borderId="29" xfId="0" applyNumberFormat="1" applyFont="1" applyFill="1" applyBorder="1" applyAlignment="1" applyProtection="1">
      <alignment/>
      <protection locked="0"/>
    </xf>
    <xf numFmtId="197" fontId="6" fillId="24" borderId="28" xfId="0" applyNumberFormat="1" applyFont="1" applyFill="1" applyBorder="1" applyAlignment="1" applyProtection="1">
      <alignment/>
      <protection/>
    </xf>
    <xf numFmtId="197" fontId="6" fillId="24" borderId="30" xfId="0" applyNumberFormat="1" applyFont="1" applyFill="1" applyBorder="1" applyAlignment="1" applyProtection="1">
      <alignment/>
      <protection/>
    </xf>
    <xf numFmtId="197" fontId="6" fillId="24" borderId="17" xfId="0" applyNumberFormat="1" applyFont="1" applyFill="1" applyBorder="1" applyAlignment="1" applyProtection="1">
      <alignment/>
      <protection/>
    </xf>
    <xf numFmtId="197" fontId="6" fillId="24" borderId="11" xfId="0" applyNumberFormat="1" applyFont="1" applyFill="1" applyBorder="1" applyAlignment="1" applyProtection="1">
      <alignment/>
      <protection/>
    </xf>
    <xf numFmtId="197" fontId="6" fillId="24" borderId="12" xfId="0" applyNumberFormat="1" applyFont="1" applyFill="1" applyBorder="1" applyAlignment="1" applyProtection="1">
      <alignment/>
      <protection/>
    </xf>
    <xf numFmtId="197" fontId="6" fillId="24" borderId="13" xfId="0" applyNumberFormat="1" applyFont="1" applyFill="1" applyBorder="1" applyAlignment="1" applyProtection="1">
      <alignment/>
      <protection/>
    </xf>
    <xf numFmtId="197" fontId="13" fillId="26" borderId="10" xfId="0" applyNumberFormat="1" applyFont="1" applyFill="1" applyBorder="1" applyAlignment="1" applyProtection="1">
      <alignment horizontal="center" vertical="center"/>
      <protection/>
    </xf>
    <xf numFmtId="197" fontId="6" fillId="26" borderId="30" xfId="0" applyNumberFormat="1" applyFont="1" applyFill="1" applyBorder="1" applyAlignment="1" applyProtection="1">
      <alignment horizontal="center" vertical="center"/>
      <protection/>
    </xf>
    <xf numFmtId="197" fontId="6" fillId="24" borderId="31" xfId="0" applyNumberFormat="1" applyFont="1" applyFill="1" applyBorder="1" applyAlignment="1" applyProtection="1">
      <alignment/>
      <protection/>
    </xf>
    <xf numFmtId="197" fontId="13" fillId="26" borderId="17" xfId="0" applyNumberFormat="1" applyFont="1" applyFill="1" applyBorder="1" applyAlignment="1" applyProtection="1">
      <alignment horizontal="center"/>
      <protection/>
    </xf>
    <xf numFmtId="197" fontId="13" fillId="26" borderId="12" xfId="0" applyNumberFormat="1" applyFont="1" applyFill="1" applyBorder="1" applyAlignment="1" applyProtection="1">
      <alignment horizontal="center"/>
      <protection/>
    </xf>
    <xf numFmtId="197" fontId="13" fillId="26" borderId="13" xfId="0" applyNumberFormat="1" applyFont="1" applyFill="1" applyBorder="1" applyAlignment="1" applyProtection="1">
      <alignment horizontal="center"/>
      <protection/>
    </xf>
    <xf numFmtId="197" fontId="4" fillId="6" borderId="32" xfId="0" applyNumberFormat="1" applyFont="1" applyFill="1" applyBorder="1" applyAlignment="1" applyProtection="1">
      <alignment/>
      <protection locked="0"/>
    </xf>
    <xf numFmtId="197" fontId="6" fillId="24" borderId="26" xfId="0" applyNumberFormat="1" applyFont="1" applyFill="1" applyBorder="1" applyAlignment="1" applyProtection="1">
      <alignment/>
      <protection/>
    </xf>
    <xf numFmtId="197" fontId="6" fillId="24" borderId="21" xfId="0" applyNumberFormat="1" applyFont="1" applyFill="1" applyBorder="1" applyAlignment="1" applyProtection="1">
      <alignment/>
      <protection/>
    </xf>
    <xf numFmtId="197" fontId="6" fillId="0" borderId="0" xfId="0" applyNumberFormat="1" applyFont="1" applyFill="1" applyBorder="1" applyAlignment="1" applyProtection="1">
      <alignment/>
      <protection/>
    </xf>
    <xf numFmtId="197" fontId="6" fillId="24" borderId="0" xfId="0" applyNumberFormat="1" applyFont="1" applyFill="1" applyBorder="1" applyAlignment="1" applyProtection="1">
      <alignment/>
      <protection/>
    </xf>
    <xf numFmtId="197" fontId="29" fillId="26" borderId="10" xfId="0" applyNumberFormat="1" applyFont="1" applyFill="1" applyBorder="1" applyAlignment="1" applyProtection="1">
      <alignment/>
      <protection/>
    </xf>
    <xf numFmtId="197" fontId="29" fillId="26" borderId="18" xfId="0" applyNumberFormat="1" applyFont="1" applyFill="1" applyBorder="1" applyAlignment="1" applyProtection="1">
      <alignment/>
      <protection/>
    </xf>
    <xf numFmtId="197" fontId="29" fillId="26" borderId="0" xfId="0" applyNumberFormat="1" applyFont="1" applyFill="1" applyBorder="1" applyAlignment="1" applyProtection="1">
      <alignment/>
      <protection/>
    </xf>
    <xf numFmtId="197" fontId="6" fillId="6" borderId="17" xfId="0" applyNumberFormat="1" applyFont="1" applyFill="1" applyBorder="1" applyAlignment="1" applyProtection="1">
      <alignment/>
      <protection locked="0"/>
    </xf>
    <xf numFmtId="197" fontId="6" fillId="6" borderId="21" xfId="0" applyNumberFormat="1" applyFont="1" applyFill="1" applyBorder="1" applyAlignment="1" applyProtection="1">
      <alignment/>
      <protection locked="0"/>
    </xf>
    <xf numFmtId="197" fontId="6" fillId="6" borderId="12" xfId="0" applyNumberFormat="1" applyFont="1" applyFill="1" applyBorder="1" applyAlignment="1" applyProtection="1">
      <alignment/>
      <protection locked="0"/>
    </xf>
    <xf numFmtId="197" fontId="6" fillId="6" borderId="20" xfId="0" applyNumberFormat="1" applyFont="1" applyFill="1" applyBorder="1" applyAlignment="1" applyProtection="1">
      <alignment/>
      <protection locked="0"/>
    </xf>
    <xf numFmtId="197" fontId="6" fillId="6" borderId="13" xfId="0" applyNumberFormat="1" applyFont="1" applyFill="1" applyBorder="1" applyAlignment="1" applyProtection="1">
      <alignment/>
      <protection locked="0"/>
    </xf>
    <xf numFmtId="197" fontId="6" fillId="6" borderId="22" xfId="0" applyNumberFormat="1" applyFont="1" applyFill="1" applyBorder="1" applyAlignment="1" applyProtection="1">
      <alignment/>
      <protection locked="0"/>
    </xf>
    <xf numFmtId="197" fontId="4" fillId="25" borderId="21" xfId="0" applyNumberFormat="1" applyFont="1" applyFill="1" applyBorder="1" applyAlignment="1" applyProtection="1">
      <alignment/>
      <protection locked="0"/>
    </xf>
    <xf numFmtId="197" fontId="4" fillId="25" borderId="20" xfId="0" applyNumberFormat="1" applyFont="1" applyFill="1" applyBorder="1" applyAlignment="1" applyProtection="1">
      <alignment/>
      <protection locked="0"/>
    </xf>
    <xf numFmtId="197" fontId="6" fillId="24" borderId="33" xfId="0" applyNumberFormat="1" applyFont="1" applyFill="1" applyBorder="1" applyAlignment="1" applyProtection="1">
      <alignment/>
      <protection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vertical="top"/>
      <protection/>
    </xf>
    <xf numFmtId="0" fontId="11" fillId="2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6" fillId="2" borderId="34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197" fontId="6" fillId="2" borderId="10" xfId="0" applyNumberFormat="1" applyFont="1" applyFill="1" applyBorder="1" applyAlignment="1" applyProtection="1">
      <alignment horizontal="center" vertical="center" wrapText="1"/>
      <protection/>
    </xf>
    <xf numFmtId="197" fontId="4" fillId="6" borderId="11" xfId="0" applyNumberFormat="1" applyFont="1" applyFill="1" applyBorder="1" applyAlignment="1" applyProtection="1">
      <alignment/>
      <protection/>
    </xf>
    <xf numFmtId="0" fontId="15" fillId="23" borderId="37" xfId="0" applyFont="1" applyFill="1" applyBorder="1" applyAlignment="1" applyProtection="1">
      <alignment vertical="center"/>
      <protection/>
    </xf>
    <xf numFmtId="196" fontId="15" fillId="23" borderId="33" xfId="0" applyNumberFormat="1" applyFont="1" applyFill="1" applyBorder="1" applyAlignment="1" applyProtection="1">
      <alignment vertical="center"/>
      <protection/>
    </xf>
    <xf numFmtId="196" fontId="15" fillId="23" borderId="38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4" fillId="0" borderId="39" xfId="0" applyFont="1" applyBorder="1" applyAlignment="1" applyProtection="1">
      <alignment horizontal="left" indent="5"/>
      <protection/>
    </xf>
    <xf numFmtId="197" fontId="7" fillId="0" borderId="0" xfId="0" applyNumberFormat="1" applyFont="1" applyAlignment="1" applyProtection="1">
      <alignment horizontal="left"/>
      <protection/>
    </xf>
    <xf numFmtId="197" fontId="6" fillId="0" borderId="0" xfId="0" applyNumberFormat="1" applyFont="1" applyAlignment="1" applyProtection="1">
      <alignment horizontal="left"/>
      <protection/>
    </xf>
    <xf numFmtId="197" fontId="4" fillId="0" borderId="0" xfId="0" applyNumberFormat="1" applyFont="1" applyAlignment="1" applyProtection="1">
      <alignment/>
      <protection/>
    </xf>
    <xf numFmtId="197" fontId="6" fillId="2" borderId="34" xfId="0" applyNumberFormat="1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197" fontId="6" fillId="2" borderId="10" xfId="0" applyNumberFormat="1" applyFont="1" applyFill="1" applyBorder="1" applyAlignment="1" applyProtection="1">
      <alignment horizontal="center" vertical="center"/>
      <protection/>
    </xf>
    <xf numFmtId="197" fontId="17" fillId="2" borderId="10" xfId="0" applyNumberFormat="1" applyFont="1" applyFill="1" applyBorder="1" applyAlignment="1" applyProtection="1">
      <alignment horizontal="center" vertical="center" wrapText="1"/>
      <protection/>
    </xf>
    <xf numFmtId="197" fontId="17" fillId="2" borderId="18" xfId="0" applyNumberFormat="1" applyFont="1" applyFill="1" applyBorder="1" applyAlignment="1" applyProtection="1">
      <alignment horizontal="center" vertical="center" wrapText="1"/>
      <protection/>
    </xf>
    <xf numFmtId="0" fontId="15" fillId="23" borderId="35" xfId="0" applyFont="1" applyFill="1" applyBorder="1" applyAlignment="1" applyProtection="1">
      <alignment wrapText="1"/>
      <protection/>
    </xf>
    <xf numFmtId="0" fontId="4" fillId="0" borderId="40" xfId="0" applyFont="1" applyBorder="1" applyAlignment="1" applyProtection="1">
      <alignment horizontal="left" indent="1"/>
      <protection/>
    </xf>
    <xf numFmtId="197" fontId="4" fillId="6" borderId="17" xfId="0" applyNumberFormat="1" applyFont="1" applyFill="1" applyBorder="1" applyAlignment="1" applyProtection="1">
      <alignment/>
      <protection/>
    </xf>
    <xf numFmtId="0" fontId="15" fillId="0" borderId="41" xfId="0" applyFont="1" applyBorder="1" applyAlignment="1" applyProtection="1">
      <alignment horizontal="left" indent="1"/>
      <protection/>
    </xf>
    <xf numFmtId="0" fontId="4" fillId="0" borderId="41" xfId="0" applyFont="1" applyBorder="1" applyAlignment="1" applyProtection="1">
      <alignment horizontal="left" indent="1"/>
      <protection/>
    </xf>
    <xf numFmtId="0" fontId="4" fillId="0" borderId="40" xfId="0" applyFont="1" applyBorder="1" applyAlignment="1" applyProtection="1">
      <alignment horizontal="left" indent="6"/>
      <protection/>
    </xf>
    <xf numFmtId="0" fontId="4" fillId="0" borderId="40" xfId="0" applyFont="1" applyFill="1" applyBorder="1" applyAlignment="1" applyProtection="1">
      <alignment horizontal="left" wrapText="1" indent="5"/>
      <protection/>
    </xf>
    <xf numFmtId="0" fontId="4" fillId="0" borderId="40" xfId="0" applyFont="1" applyBorder="1" applyAlignment="1" applyProtection="1">
      <alignment horizontal="left" indent="5"/>
      <protection/>
    </xf>
    <xf numFmtId="0" fontId="4" fillId="0" borderId="40" xfId="0" applyFont="1" applyFill="1" applyBorder="1" applyAlignment="1" applyProtection="1">
      <alignment horizontal="left" indent="5"/>
      <protection/>
    </xf>
    <xf numFmtId="0" fontId="15" fillId="23" borderId="42" xfId="0" applyFont="1" applyFill="1" applyBorder="1" applyAlignment="1" applyProtection="1">
      <alignment wrapText="1"/>
      <protection/>
    </xf>
    <xf numFmtId="0" fontId="24" fillId="0" borderId="0" xfId="0" applyFont="1" applyBorder="1" applyAlignment="1" applyProtection="1">
      <alignment horizontal="left"/>
      <protection/>
    </xf>
    <xf numFmtId="19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indent="2"/>
      <protection/>
    </xf>
    <xf numFmtId="197" fontId="4" fillId="0" borderId="0" xfId="0" applyNumberFormat="1" applyFont="1" applyFill="1" applyBorder="1" applyAlignment="1" applyProtection="1">
      <alignment horizontal="left" indent="2"/>
      <protection/>
    </xf>
    <xf numFmtId="197" fontId="4" fillId="0" borderId="0" xfId="0" applyNumberFormat="1" applyFont="1" applyFill="1" applyBorder="1" applyAlignment="1" applyProtection="1">
      <alignment/>
      <protection/>
    </xf>
    <xf numFmtId="197" fontId="1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/>
    </xf>
    <xf numFmtId="197" fontId="4" fillId="0" borderId="0" xfId="0" applyNumberFormat="1" applyFont="1" applyAlignment="1" applyProtection="1">
      <alignment horizontal="left"/>
      <protection/>
    </xf>
    <xf numFmtId="197" fontId="16" fillId="2" borderId="43" xfId="0" applyNumberFormat="1" applyFont="1" applyFill="1" applyBorder="1" applyAlignment="1" applyProtection="1">
      <alignment horizontal="center" vertical="center" wrapText="1"/>
      <protection/>
    </xf>
    <xf numFmtId="197" fontId="16" fillId="2" borderId="25" xfId="0" applyNumberFormat="1" applyFont="1" applyFill="1" applyBorder="1" applyAlignment="1" applyProtection="1">
      <alignment horizontal="center" vertical="center" wrapText="1"/>
      <protection/>
    </xf>
    <xf numFmtId="197" fontId="16" fillId="2" borderId="10" xfId="0" applyNumberFormat="1" applyFont="1" applyFill="1" applyBorder="1" applyAlignment="1" applyProtection="1">
      <alignment horizontal="center" vertical="center" wrapText="1"/>
      <protection/>
    </xf>
    <xf numFmtId="197" fontId="16" fillId="2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left" vertical="center"/>
      <protection/>
    </xf>
    <xf numFmtId="0" fontId="15" fillId="7" borderId="37" xfId="0" applyFont="1" applyFill="1" applyBorder="1" applyAlignment="1" applyProtection="1">
      <alignment horizontal="left" vertical="center"/>
      <protection/>
    </xf>
    <xf numFmtId="0" fontId="8" fillId="0" borderId="40" xfId="0" applyFont="1" applyBorder="1" applyAlignment="1" applyProtection="1">
      <alignment horizontal="left" indent="1"/>
      <protection/>
    </xf>
    <xf numFmtId="197" fontId="6" fillId="0" borderId="44" xfId="0" applyNumberFormat="1" applyFont="1" applyBorder="1" applyAlignment="1" applyProtection="1">
      <alignment horizontal="right"/>
      <protection/>
    </xf>
    <xf numFmtId="0" fontId="8" fillId="0" borderId="40" xfId="0" applyFont="1" applyBorder="1" applyAlignment="1" applyProtection="1">
      <alignment horizontal="left" indent="5"/>
      <protection/>
    </xf>
    <xf numFmtId="197" fontId="6" fillId="0" borderId="45" xfId="0" applyNumberFormat="1" applyFont="1" applyBorder="1" applyAlignment="1" applyProtection="1">
      <alignment horizontal="right"/>
      <protection/>
    </xf>
    <xf numFmtId="0" fontId="8" fillId="0" borderId="46" xfId="0" applyFont="1" applyBorder="1" applyAlignment="1" applyProtection="1">
      <alignment horizontal="left" indent="5"/>
      <protection/>
    </xf>
    <xf numFmtId="197" fontId="6" fillId="0" borderId="47" xfId="0" applyNumberFormat="1" applyFont="1" applyBorder="1" applyAlignment="1" applyProtection="1">
      <alignment horizontal="right"/>
      <protection/>
    </xf>
    <xf numFmtId="0" fontId="15" fillId="23" borderId="37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 applyProtection="1">
      <alignment horizontal="left" indent="1"/>
      <protection/>
    </xf>
    <xf numFmtId="197" fontId="6" fillId="0" borderId="48" xfId="0" applyNumberFormat="1" applyFont="1" applyFill="1" applyBorder="1" applyAlignment="1" applyProtection="1">
      <alignment horizontal="right"/>
      <protection/>
    </xf>
    <xf numFmtId="197" fontId="6" fillId="0" borderId="45" xfId="0" applyNumberFormat="1" applyFont="1" applyFill="1" applyBorder="1" applyAlignment="1" applyProtection="1">
      <alignment horizontal="right"/>
      <protection/>
    </xf>
    <xf numFmtId="0" fontId="15" fillId="23" borderId="46" xfId="0" applyFont="1" applyFill="1" applyBorder="1" applyAlignment="1" applyProtection="1">
      <alignment horizontal="left" wrapText="1" indent="1"/>
      <protection/>
    </xf>
    <xf numFmtId="197" fontId="6" fillId="0" borderId="47" xfId="0" applyNumberFormat="1" applyFont="1" applyBorder="1" applyAlignment="1" applyProtection="1">
      <alignment horizontal="right" wrapText="1"/>
      <protection/>
    </xf>
    <xf numFmtId="0" fontId="4" fillId="0" borderId="49" xfId="0" applyFont="1" applyBorder="1" applyAlignment="1" applyProtection="1">
      <alignment horizontal="left" wrapText="1" indent="1"/>
      <protection/>
    </xf>
    <xf numFmtId="0" fontId="4" fillId="0" borderId="40" xfId="0" applyFont="1" applyBorder="1" applyAlignment="1" applyProtection="1">
      <alignment horizontal="left" wrapText="1" indent="5"/>
      <protection/>
    </xf>
    <xf numFmtId="0" fontId="4" fillId="0" borderId="50" xfId="0" applyFont="1" applyBorder="1" applyAlignment="1" applyProtection="1">
      <alignment horizontal="left" indent="5"/>
      <protection/>
    </xf>
    <xf numFmtId="197" fontId="6" fillId="0" borderId="51" xfId="0" applyNumberFormat="1" applyFont="1" applyBorder="1" applyAlignment="1" applyProtection="1">
      <alignment horizontal="right"/>
      <protection/>
    </xf>
    <xf numFmtId="0" fontId="4" fillId="0" borderId="40" xfId="0" applyFont="1" applyFill="1" applyBorder="1" applyAlignment="1" applyProtection="1">
      <alignment horizontal="left" wrapText="1" indent="1"/>
      <protection/>
    </xf>
    <xf numFmtId="0" fontId="4" fillId="0" borderId="40" xfId="0" applyFont="1" applyFill="1" applyBorder="1" applyAlignment="1" applyProtection="1">
      <alignment horizontal="left" indent="6"/>
      <protection/>
    </xf>
    <xf numFmtId="197" fontId="6" fillId="0" borderId="26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197" fontId="4" fillId="6" borderId="52" xfId="0" applyNumberFormat="1" applyFont="1" applyFill="1" applyBorder="1" applyAlignment="1" applyProtection="1">
      <alignment/>
      <protection locked="0"/>
    </xf>
    <xf numFmtId="197" fontId="4" fillId="6" borderId="53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97" fontId="16" fillId="2" borderId="54" xfId="0" applyNumberFormat="1" applyFont="1" applyFill="1" applyBorder="1" applyAlignment="1" applyProtection="1">
      <alignment horizontal="center" vertical="center"/>
      <protection/>
    </xf>
    <xf numFmtId="197" fontId="16" fillId="2" borderId="55" xfId="0" applyNumberFormat="1" applyFont="1" applyFill="1" applyBorder="1" applyAlignment="1" applyProtection="1">
      <alignment horizontal="center" vertical="center"/>
      <protection/>
    </xf>
    <xf numFmtId="197" fontId="16" fillId="2" borderId="10" xfId="0" applyNumberFormat="1" applyFont="1" applyFill="1" applyBorder="1" applyAlignment="1" applyProtection="1">
      <alignment horizontal="center" vertical="center"/>
      <protection/>
    </xf>
    <xf numFmtId="197" fontId="16" fillId="2" borderId="18" xfId="0" applyNumberFormat="1" applyFont="1" applyFill="1" applyBorder="1" applyAlignment="1" applyProtection="1">
      <alignment horizontal="center" vertical="center"/>
      <protection/>
    </xf>
    <xf numFmtId="0" fontId="15" fillId="23" borderId="35" xfId="0" applyFont="1" applyFill="1" applyBorder="1" applyAlignment="1" applyProtection="1">
      <alignment horizontal="left"/>
      <protection/>
    </xf>
    <xf numFmtId="0" fontId="15" fillId="23" borderId="56" xfId="0" applyFont="1" applyFill="1" applyBorder="1" applyAlignment="1" applyProtection="1">
      <alignment horizontal="left"/>
      <protection/>
    </xf>
    <xf numFmtId="0" fontId="15" fillId="23" borderId="14" xfId="0" applyFont="1" applyFill="1" applyBorder="1" applyAlignment="1" applyProtection="1">
      <alignment horizontal="left"/>
      <protection/>
    </xf>
    <xf numFmtId="0" fontId="4" fillId="0" borderId="48" xfId="0" applyFont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45" xfId="0" applyFont="1" applyBorder="1" applyAlignment="1" applyProtection="1">
      <alignment horizontal="right"/>
      <protection/>
    </xf>
    <xf numFmtId="0" fontId="4" fillId="0" borderId="47" xfId="0" applyFont="1" applyBorder="1" applyAlignment="1" applyProtection="1">
      <alignment horizontal="right"/>
      <protection/>
    </xf>
    <xf numFmtId="0" fontId="15" fillId="23" borderId="57" xfId="0" applyFont="1" applyFill="1" applyBorder="1" applyAlignment="1" applyProtection="1">
      <alignment horizontal="left" vertical="center"/>
      <protection/>
    </xf>
    <xf numFmtId="0" fontId="15" fillId="23" borderId="42" xfId="0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6" fillId="2" borderId="58" xfId="0" applyFont="1" applyFill="1" applyBorder="1" applyAlignment="1" applyProtection="1">
      <alignment horizontal="center" vertical="center"/>
      <protection/>
    </xf>
    <xf numFmtId="197" fontId="6" fillId="2" borderId="58" xfId="0" applyNumberFormat="1" applyFont="1" applyFill="1" applyBorder="1" applyAlignment="1" applyProtection="1">
      <alignment horizontal="center" vertical="center"/>
      <protection/>
    </xf>
    <xf numFmtId="197" fontId="6" fillId="2" borderId="54" xfId="0" applyNumberFormat="1" applyFont="1" applyFill="1" applyBorder="1" applyAlignment="1" applyProtection="1">
      <alignment horizontal="center" vertical="center"/>
      <protection/>
    </xf>
    <xf numFmtId="0" fontId="6" fillId="2" borderId="59" xfId="0" applyFont="1" applyFill="1" applyBorder="1" applyAlignment="1" applyProtection="1">
      <alignment horizontal="center" vertical="center"/>
      <protection/>
    </xf>
    <xf numFmtId="197" fontId="6" fillId="2" borderId="59" xfId="0" applyNumberFormat="1" applyFont="1" applyFill="1" applyBorder="1" applyAlignment="1" applyProtection="1">
      <alignment horizontal="center" vertical="center"/>
      <protection/>
    </xf>
    <xf numFmtId="197" fontId="6" fillId="2" borderId="33" xfId="0" applyNumberFormat="1" applyFont="1" applyFill="1" applyBorder="1" applyAlignment="1" applyProtection="1">
      <alignment horizontal="center" vertical="center"/>
      <protection/>
    </xf>
    <xf numFmtId="0" fontId="6" fillId="2" borderId="42" xfId="0" applyFont="1" applyFill="1" applyBorder="1" applyAlignment="1" applyProtection="1">
      <alignment horizontal="center" vertical="center"/>
      <protection/>
    </xf>
    <xf numFmtId="197" fontId="6" fillId="2" borderId="0" xfId="0" applyNumberFormat="1" applyFont="1" applyFill="1" applyBorder="1" applyAlignment="1" applyProtection="1">
      <alignment horizontal="right" vertical="center"/>
      <protection/>
    </xf>
    <xf numFmtId="197" fontId="6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60" xfId="0" applyFont="1" applyBorder="1" applyAlignment="1" applyProtection="1">
      <alignment horizontal="left" indent="1"/>
      <protection/>
    </xf>
    <xf numFmtId="0" fontId="4" fillId="0" borderId="61" xfId="0" applyFont="1" applyBorder="1" applyAlignment="1" applyProtection="1">
      <alignment horizontal="left" indent="1"/>
      <protection/>
    </xf>
    <xf numFmtId="0" fontId="6" fillId="2" borderId="62" xfId="0" applyFont="1" applyFill="1" applyBorder="1" applyAlignment="1" applyProtection="1">
      <alignment horizontal="center" vertical="center"/>
      <protection/>
    </xf>
    <xf numFmtId="197" fontId="16" fillId="2" borderId="43" xfId="0" applyNumberFormat="1" applyFont="1" applyFill="1" applyBorder="1" applyAlignment="1" applyProtection="1">
      <alignment horizontal="center" vertical="center"/>
      <protection/>
    </xf>
    <xf numFmtId="0" fontId="6" fillId="2" borderId="63" xfId="0" applyFont="1" applyFill="1" applyBorder="1" applyAlignment="1" applyProtection="1">
      <alignment horizontal="center" vertical="center"/>
      <protection/>
    </xf>
    <xf numFmtId="197" fontId="16" fillId="2" borderId="23" xfId="0" applyNumberFormat="1" applyFont="1" applyFill="1" applyBorder="1" applyAlignment="1" applyProtection="1">
      <alignment horizontal="center" vertical="center"/>
      <protection/>
    </xf>
    <xf numFmtId="0" fontId="15" fillId="23" borderId="64" xfId="0" applyFont="1" applyFill="1" applyBorder="1" applyAlignment="1" applyProtection="1">
      <alignment horizontal="left"/>
      <protection/>
    </xf>
    <xf numFmtId="0" fontId="15" fillId="23" borderId="10" xfId="0" applyFont="1" applyFill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right"/>
      <protection/>
    </xf>
    <xf numFmtId="0" fontId="4" fillId="0" borderId="44" xfId="0" applyFont="1" applyFill="1" applyBorder="1" applyAlignment="1" applyProtection="1">
      <alignment horizontal="right"/>
      <protection/>
    </xf>
    <xf numFmtId="0" fontId="4" fillId="0" borderId="65" xfId="0" applyFont="1" applyBorder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6" fillId="2" borderId="62" xfId="0" applyFont="1" applyFill="1" applyBorder="1" applyAlignment="1" applyProtection="1">
      <alignment horizontal="left" vertical="center" indent="3"/>
      <protection/>
    </xf>
    <xf numFmtId="197" fontId="17" fillId="2" borderId="43" xfId="0" applyNumberFormat="1" applyFont="1" applyFill="1" applyBorder="1" applyAlignment="1" applyProtection="1">
      <alignment horizontal="center" vertical="center"/>
      <protection/>
    </xf>
    <xf numFmtId="0" fontId="6" fillId="2" borderId="63" xfId="0" applyFont="1" applyFill="1" applyBorder="1" applyAlignment="1" applyProtection="1">
      <alignment horizontal="left" vertical="center" indent="3"/>
      <protection/>
    </xf>
    <xf numFmtId="197" fontId="17" fillId="2" borderId="23" xfId="0" applyNumberFormat="1" applyFont="1" applyFill="1" applyBorder="1" applyAlignment="1" applyProtection="1">
      <alignment horizontal="center" vertical="center"/>
      <protection/>
    </xf>
    <xf numFmtId="19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4" fillId="0" borderId="45" xfId="0" applyFont="1" applyFill="1" applyBorder="1" applyAlignment="1" applyProtection="1">
      <alignment horizontal="right"/>
      <protection/>
    </xf>
    <xf numFmtId="0" fontId="4" fillId="0" borderId="65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indent="5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97" fontId="6" fillId="2" borderId="0" xfId="0" applyNumberFormat="1" applyFont="1" applyFill="1" applyBorder="1" applyAlignment="1" applyProtection="1">
      <alignment horizontal="center" vertical="center"/>
      <protection/>
    </xf>
    <xf numFmtId="197" fontId="4" fillId="0" borderId="66" xfId="0" applyNumberFormat="1" applyFont="1" applyFill="1" applyBorder="1" applyAlignment="1" applyProtection="1">
      <alignment horizontal="left" indent="1"/>
      <protection/>
    </xf>
    <xf numFmtId="197" fontId="4" fillId="0" borderId="17" xfId="0" applyNumberFormat="1" applyFont="1" applyFill="1" applyBorder="1" applyAlignment="1" applyProtection="1">
      <alignment horizontal="left" vertical="center"/>
      <protection/>
    </xf>
    <xf numFmtId="197" fontId="4" fillId="6" borderId="0" xfId="0" applyNumberFormat="1" applyFont="1" applyFill="1" applyBorder="1" applyAlignment="1" applyProtection="1">
      <alignment/>
      <protection/>
    </xf>
    <xf numFmtId="197" fontId="4" fillId="0" borderId="52" xfId="0" applyNumberFormat="1" applyFont="1" applyBorder="1" applyAlignment="1" applyProtection="1">
      <alignment horizontal="left" indent="1"/>
      <protection/>
    </xf>
    <xf numFmtId="197" fontId="4" fillId="0" borderId="67" xfId="0" applyNumberFormat="1" applyFont="1" applyBorder="1" applyAlignment="1" applyProtection="1">
      <alignment horizontal="left"/>
      <protection/>
    </xf>
    <xf numFmtId="0" fontId="15" fillId="4" borderId="37" xfId="0" applyFont="1" applyFill="1" applyBorder="1" applyAlignment="1" applyProtection="1">
      <alignment/>
      <protection/>
    </xf>
    <xf numFmtId="0" fontId="15" fillId="4" borderId="33" xfId="0" applyFont="1" applyFill="1" applyBorder="1" applyAlignment="1" applyProtection="1">
      <alignment/>
      <protection/>
    </xf>
    <xf numFmtId="197" fontId="15" fillId="4" borderId="33" xfId="0" applyNumberFormat="1" applyFont="1" applyFill="1" applyBorder="1" applyAlignment="1" applyProtection="1">
      <alignment/>
      <protection/>
    </xf>
    <xf numFmtId="197" fontId="4" fillId="4" borderId="67" xfId="0" applyNumberFormat="1" applyFont="1" applyFill="1" applyBorder="1" applyAlignment="1" applyProtection="1">
      <alignment horizontal="left" indent="1"/>
      <protection/>
    </xf>
    <xf numFmtId="197" fontId="15" fillId="4" borderId="38" xfId="0" applyNumberFormat="1" applyFont="1" applyFill="1" applyBorder="1" applyAlignment="1" applyProtection="1">
      <alignment/>
      <protection/>
    </xf>
    <xf numFmtId="197" fontId="15" fillId="4" borderId="0" xfId="0" applyNumberFormat="1" applyFont="1" applyFill="1" applyBorder="1" applyAlignment="1" applyProtection="1">
      <alignment horizontal="left"/>
      <protection/>
    </xf>
    <xf numFmtId="197" fontId="4" fillId="0" borderId="68" xfId="0" applyNumberFormat="1" applyFont="1" applyBorder="1" applyAlignment="1" applyProtection="1">
      <alignment horizontal="left" indent="1"/>
      <protection/>
    </xf>
    <xf numFmtId="197" fontId="4" fillId="0" borderId="17" xfId="0" applyNumberFormat="1" applyFont="1" applyBorder="1" applyAlignment="1" applyProtection="1">
      <alignment horizontal="left"/>
      <protection/>
    </xf>
    <xf numFmtId="197" fontId="4" fillId="0" borderId="12" xfId="0" applyNumberFormat="1" applyFont="1" applyFill="1" applyBorder="1" applyAlignment="1" applyProtection="1">
      <alignment horizontal="left" indent="2"/>
      <protection/>
    </xf>
    <xf numFmtId="197" fontId="4" fillId="0" borderId="12" xfId="0" applyNumberFormat="1" applyFont="1" applyFill="1" applyBorder="1" applyAlignment="1" applyProtection="1">
      <alignment horizontal="left"/>
      <protection/>
    </xf>
    <xf numFmtId="197" fontId="4" fillId="0" borderId="12" xfId="0" applyNumberFormat="1" applyFont="1" applyFill="1" applyBorder="1" applyAlignment="1" applyProtection="1">
      <alignment horizontal="left" indent="7"/>
      <protection/>
    </xf>
    <xf numFmtId="197" fontId="4" fillId="0" borderId="13" xfId="0" applyNumberFormat="1" applyFont="1" applyFill="1" applyBorder="1" applyAlignment="1" applyProtection="1">
      <alignment horizontal="left" indent="7"/>
      <protection/>
    </xf>
    <xf numFmtId="197" fontId="4" fillId="0" borderId="13" xfId="0" applyNumberFormat="1" applyFont="1" applyFill="1" applyBorder="1" applyAlignment="1" applyProtection="1">
      <alignment horizontal="left"/>
      <protection/>
    </xf>
    <xf numFmtId="197" fontId="15" fillId="23" borderId="33" xfId="0" applyNumberFormat="1" applyFont="1" applyFill="1" applyBorder="1" applyAlignment="1" applyProtection="1">
      <alignment horizontal="left"/>
      <protection/>
    </xf>
    <xf numFmtId="197" fontId="4" fillId="0" borderId="0" xfId="0" applyNumberFormat="1" applyFont="1" applyFill="1" applyAlignment="1" applyProtection="1">
      <alignment/>
      <protection/>
    </xf>
    <xf numFmtId="197" fontId="4" fillId="0" borderId="17" xfId="0" applyNumberFormat="1" applyFont="1" applyBorder="1" applyAlignment="1" applyProtection="1">
      <alignment horizontal="right"/>
      <protection/>
    </xf>
    <xf numFmtId="197" fontId="4" fillId="0" borderId="69" xfId="0" applyNumberFormat="1" applyFont="1" applyBorder="1" applyAlignment="1" applyProtection="1">
      <alignment horizontal="right"/>
      <protection/>
    </xf>
    <xf numFmtId="197" fontId="4" fillId="0" borderId="12" xfId="0" applyNumberFormat="1" applyFont="1" applyBorder="1" applyAlignment="1" applyProtection="1">
      <alignment horizontal="right"/>
      <protection/>
    </xf>
    <xf numFmtId="197" fontId="4" fillId="0" borderId="70" xfId="0" applyNumberFormat="1" applyFont="1" applyBorder="1" applyAlignment="1" applyProtection="1">
      <alignment horizontal="right"/>
      <protection/>
    </xf>
    <xf numFmtId="197" fontId="4" fillId="6" borderId="0" xfId="0" applyNumberFormat="1" applyFont="1" applyFill="1" applyBorder="1" applyAlignment="1" applyProtection="1">
      <alignment horizontal="center"/>
      <protection/>
    </xf>
    <xf numFmtId="197" fontId="4" fillId="0" borderId="13" xfId="0" applyNumberFormat="1" applyFont="1" applyBorder="1" applyAlignment="1" applyProtection="1">
      <alignment horizontal="right"/>
      <protection/>
    </xf>
    <xf numFmtId="197" fontId="4" fillId="0" borderId="71" xfId="0" applyNumberFormat="1" applyFont="1" applyBorder="1" applyAlignment="1" applyProtection="1">
      <alignment horizontal="right"/>
      <protection/>
    </xf>
    <xf numFmtId="197" fontId="15" fillId="4" borderId="33" xfId="0" applyNumberFormat="1" applyFont="1" applyFill="1" applyBorder="1" applyAlignment="1" applyProtection="1">
      <alignment horizontal="left" vertical="center"/>
      <protection/>
    </xf>
    <xf numFmtId="197" fontId="15" fillId="4" borderId="64" xfId="0" applyNumberFormat="1" applyFont="1" applyFill="1" applyBorder="1" applyAlignment="1" applyProtection="1">
      <alignment horizontal="left" vertical="center"/>
      <protection/>
    </xf>
    <xf numFmtId="197" fontId="28" fillId="4" borderId="10" xfId="0" applyNumberFormat="1" applyFont="1" applyFill="1" applyBorder="1" applyAlignment="1" applyProtection="1">
      <alignment horizontal="center" vertical="center" wrapText="1"/>
      <protection/>
    </xf>
    <xf numFmtId="197" fontId="28" fillId="4" borderId="18" xfId="0" applyNumberFormat="1" applyFont="1" applyFill="1" applyBorder="1" applyAlignment="1" applyProtection="1">
      <alignment horizontal="center" vertical="center" wrapText="1"/>
      <protection/>
    </xf>
    <xf numFmtId="197" fontId="28" fillId="4" borderId="0" xfId="0" applyNumberFormat="1" applyFont="1" applyFill="1" applyBorder="1" applyAlignment="1" applyProtection="1">
      <alignment horizontal="center" vertical="center" wrapText="1"/>
      <protection/>
    </xf>
    <xf numFmtId="197" fontId="15" fillId="23" borderId="63" xfId="0" applyNumberFormat="1" applyFont="1" applyFill="1" applyBorder="1" applyAlignment="1" applyProtection="1">
      <alignment horizontal="left" indent="1"/>
      <protection/>
    </xf>
    <xf numFmtId="197" fontId="4" fillId="0" borderId="48" xfId="0" applyNumberFormat="1" applyFont="1" applyFill="1" applyBorder="1" applyAlignment="1" applyProtection="1">
      <alignment horizontal="right"/>
      <protection/>
    </xf>
    <xf numFmtId="197" fontId="6" fillId="6" borderId="0" xfId="0" applyNumberFormat="1" applyFont="1" applyFill="1" applyBorder="1" applyAlignment="1" applyProtection="1">
      <alignment/>
      <protection/>
    </xf>
    <xf numFmtId="197" fontId="4" fillId="0" borderId="45" xfId="0" applyNumberFormat="1" applyFont="1" applyFill="1" applyBorder="1" applyAlignment="1" applyProtection="1">
      <alignment horizontal="right"/>
      <protection/>
    </xf>
    <xf numFmtId="197" fontId="4" fillId="0" borderId="47" xfId="0" applyNumberFormat="1" applyFont="1" applyFill="1" applyBorder="1" applyAlignment="1" applyProtection="1">
      <alignment horizontal="right"/>
      <protection/>
    </xf>
    <xf numFmtId="197" fontId="6" fillId="6" borderId="0" xfId="0" applyNumberFormat="1" applyFont="1" applyFill="1" applyBorder="1" applyAlignment="1" applyProtection="1">
      <alignment/>
      <protection/>
    </xf>
    <xf numFmtId="0" fontId="14" fillId="0" borderId="69" xfId="0" applyFont="1" applyFill="1" applyBorder="1" applyAlignment="1" applyProtection="1">
      <alignment horizontal="center" vertical="center"/>
      <protection/>
    </xf>
    <xf numFmtId="197" fontId="15" fillId="23" borderId="59" xfId="0" applyNumberFormat="1" applyFont="1" applyFill="1" applyBorder="1" applyAlignment="1" applyProtection="1">
      <alignment horizontal="left"/>
      <protection/>
    </xf>
    <xf numFmtId="197" fontId="4" fillId="0" borderId="72" xfId="0" applyNumberFormat="1" applyFont="1" applyFill="1" applyBorder="1" applyAlignment="1" applyProtection="1">
      <alignment horizontal="right"/>
      <protection/>
    </xf>
    <xf numFmtId="197" fontId="4" fillId="0" borderId="10" xfId="0" applyNumberFormat="1" applyFont="1" applyFill="1" applyBorder="1" applyAlignment="1" applyProtection="1">
      <alignment horizontal="right"/>
      <protection/>
    </xf>
    <xf numFmtId="197" fontId="4" fillId="0" borderId="69" xfId="0" applyNumberFormat="1" applyFont="1" applyFill="1" applyBorder="1" applyAlignment="1" applyProtection="1">
      <alignment horizontal="right"/>
      <protection/>
    </xf>
    <xf numFmtId="197" fontId="4" fillId="0" borderId="11" xfId="0" applyNumberFormat="1" applyFont="1" applyFill="1" applyBorder="1" applyAlignment="1" applyProtection="1">
      <alignment horizontal="right"/>
      <protection/>
    </xf>
    <xf numFmtId="197" fontId="4" fillId="6" borderId="0" xfId="0" applyNumberFormat="1" applyFont="1" applyFill="1" applyBorder="1" applyAlignment="1" applyProtection="1">
      <alignment/>
      <protection/>
    </xf>
    <xf numFmtId="197" fontId="4" fillId="0" borderId="71" xfId="0" applyNumberFormat="1" applyFont="1" applyFill="1" applyBorder="1" applyAlignment="1" applyProtection="1">
      <alignment horizontal="right"/>
      <protection/>
    </xf>
    <xf numFmtId="197" fontId="4" fillId="0" borderId="13" xfId="0" applyNumberFormat="1" applyFont="1" applyFill="1" applyBorder="1" applyAlignment="1" applyProtection="1">
      <alignment horizontal="right"/>
      <protection/>
    </xf>
    <xf numFmtId="0" fontId="15" fillId="23" borderId="37" xfId="0" applyFont="1" applyFill="1" applyBorder="1" applyAlignment="1" applyProtection="1">
      <alignment/>
      <protection/>
    </xf>
    <xf numFmtId="0" fontId="15" fillId="23" borderId="33" xfId="0" applyFont="1" applyFill="1" applyBorder="1" applyAlignment="1" applyProtection="1">
      <alignment/>
      <protection/>
    </xf>
    <xf numFmtId="197" fontId="15" fillId="23" borderId="33" xfId="0" applyNumberFormat="1" applyFont="1" applyFill="1" applyBorder="1" applyAlignment="1" applyProtection="1">
      <alignment/>
      <protection/>
    </xf>
    <xf numFmtId="197" fontId="15" fillId="23" borderId="64" xfId="0" applyNumberFormat="1" applyFont="1" applyFill="1" applyBorder="1" applyAlignment="1" applyProtection="1">
      <alignment/>
      <protection/>
    </xf>
    <xf numFmtId="197" fontId="15" fillId="23" borderId="10" xfId="0" applyNumberFormat="1" applyFont="1" applyFill="1" applyBorder="1" applyAlignment="1" applyProtection="1">
      <alignment horizontal="right"/>
      <protection/>
    </xf>
    <xf numFmtId="197" fontId="15" fillId="23" borderId="59" xfId="0" applyNumberFormat="1" applyFont="1" applyFill="1" applyBorder="1" applyAlignment="1" applyProtection="1">
      <alignment horizontal="right"/>
      <protection/>
    </xf>
    <xf numFmtId="197" fontId="6" fillId="0" borderId="72" xfId="0" applyNumberFormat="1" applyFont="1" applyBorder="1" applyAlignment="1" applyProtection="1">
      <alignment horizontal="right"/>
      <protection/>
    </xf>
    <xf numFmtId="197" fontId="4" fillId="0" borderId="12" xfId="0" applyNumberFormat="1" applyFont="1" applyFill="1" applyBorder="1" applyAlignment="1" applyProtection="1">
      <alignment horizontal="right"/>
      <protection/>
    </xf>
    <xf numFmtId="197" fontId="4" fillId="0" borderId="70" xfId="0" applyNumberFormat="1" applyFont="1" applyFill="1" applyBorder="1" applyAlignment="1" applyProtection="1">
      <alignment horizontal="right"/>
      <protection/>
    </xf>
    <xf numFmtId="197" fontId="4" fillId="0" borderId="73" xfId="0" applyNumberFormat="1" applyFont="1" applyBorder="1" applyAlignment="1" applyProtection="1">
      <alignment horizontal="right"/>
      <protection/>
    </xf>
    <xf numFmtId="197" fontId="16" fillId="2" borderId="0" xfId="0" applyNumberFormat="1" applyFont="1" applyFill="1" applyBorder="1" applyAlignment="1" applyProtection="1">
      <alignment horizontal="center" vertical="center"/>
      <protection/>
    </xf>
    <xf numFmtId="197" fontId="13" fillId="2" borderId="10" xfId="0" applyNumberFormat="1" applyFont="1" applyFill="1" applyBorder="1" applyAlignment="1" applyProtection="1">
      <alignment horizontal="center" vertical="center" wrapText="1"/>
      <protection/>
    </xf>
    <xf numFmtId="197" fontId="13" fillId="2" borderId="10" xfId="0" applyNumberFormat="1" applyFont="1" applyFill="1" applyBorder="1" applyAlignment="1" applyProtection="1">
      <alignment horizontal="center" vertical="center"/>
      <protection/>
    </xf>
    <xf numFmtId="197" fontId="13" fillId="2" borderId="18" xfId="0" applyNumberFormat="1" applyFont="1" applyFill="1" applyBorder="1" applyAlignment="1" applyProtection="1">
      <alignment horizontal="center" vertical="center"/>
      <protection/>
    </xf>
    <xf numFmtId="197" fontId="13" fillId="2" borderId="0" xfId="0" applyNumberFormat="1" applyFont="1" applyFill="1" applyBorder="1" applyAlignment="1" applyProtection="1">
      <alignment horizontal="center" vertical="center"/>
      <protection/>
    </xf>
    <xf numFmtId="197" fontId="4" fillId="0" borderId="48" xfId="0" applyNumberFormat="1" applyFont="1" applyBorder="1" applyAlignment="1" applyProtection="1">
      <alignment horizontal="right"/>
      <protection/>
    </xf>
    <xf numFmtId="197" fontId="4" fillId="25" borderId="0" xfId="0" applyNumberFormat="1" applyFont="1" applyFill="1" applyBorder="1" applyAlignment="1" applyProtection="1">
      <alignment/>
      <protection/>
    </xf>
    <xf numFmtId="197" fontId="4" fillId="0" borderId="45" xfId="0" applyNumberFormat="1" applyFont="1" applyBorder="1" applyAlignment="1" applyProtection="1">
      <alignment horizontal="right"/>
      <protection/>
    </xf>
    <xf numFmtId="197" fontId="4" fillId="0" borderId="65" xfId="0" applyNumberFormat="1" applyFont="1" applyBorder="1" applyAlignment="1" applyProtection="1">
      <alignment horizontal="left" indent="1"/>
      <protection/>
    </xf>
    <xf numFmtId="197" fontId="4" fillId="25" borderId="26" xfId="0" applyNumberFormat="1" applyFont="1" applyFill="1" applyBorder="1" applyAlignment="1" applyProtection="1">
      <alignment/>
      <protection/>
    </xf>
    <xf numFmtId="197" fontId="4" fillId="25" borderId="27" xfId="0" applyNumberFormat="1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197" fontId="4" fillId="25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6" fillId="6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5" fillId="23" borderId="64" xfId="0" applyFont="1" applyFill="1" applyBorder="1" applyAlignment="1" applyProtection="1">
      <alignment vertical="center"/>
      <protection/>
    </xf>
    <xf numFmtId="0" fontId="15" fillId="23" borderId="16" xfId="0" applyFont="1" applyFill="1" applyBorder="1" applyAlignment="1" applyProtection="1">
      <alignment vertical="center"/>
      <protection/>
    </xf>
    <xf numFmtId="0" fontId="15" fillId="23" borderId="15" xfId="0" applyFont="1" applyFill="1" applyBorder="1" applyAlignment="1" applyProtection="1">
      <alignment vertical="center"/>
      <protection/>
    </xf>
    <xf numFmtId="0" fontId="15" fillId="23" borderId="56" xfId="0" applyFont="1" applyFill="1" applyBorder="1" applyAlignment="1" applyProtection="1">
      <alignment vertical="center"/>
      <protection/>
    </xf>
    <xf numFmtId="0" fontId="15" fillId="23" borderId="10" xfId="0" applyFont="1" applyFill="1" applyBorder="1" applyAlignment="1" applyProtection="1">
      <alignment vertic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0" fontId="4" fillId="0" borderId="72" xfId="0" applyFont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197" fontId="4" fillId="24" borderId="12" xfId="0" applyNumberFormat="1" applyFont="1" applyFill="1" applyBorder="1" applyAlignment="1" applyProtection="1">
      <alignment/>
      <protection/>
    </xf>
    <xf numFmtId="197" fontId="6" fillId="8" borderId="10" xfId="0" applyNumberFormat="1" applyFont="1" applyFill="1" applyBorder="1" applyAlignment="1" applyProtection="1">
      <alignment/>
      <protection/>
    </xf>
    <xf numFmtId="197" fontId="6" fillId="8" borderId="18" xfId="0" applyNumberFormat="1" applyFont="1" applyFill="1" applyBorder="1" applyAlignment="1" applyProtection="1">
      <alignment/>
      <protection/>
    </xf>
    <xf numFmtId="0" fontId="14" fillId="0" borderId="36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0" xfId="0" applyFont="1" applyAlignment="1">
      <alignment/>
    </xf>
    <xf numFmtId="0" fontId="16" fillId="2" borderId="43" xfId="0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1" fontId="6" fillId="27" borderId="10" xfId="0" applyNumberFormat="1" applyFont="1" applyFill="1" applyBorder="1" applyAlignment="1" applyProtection="1">
      <alignment/>
      <protection/>
    </xf>
    <xf numFmtId="0" fontId="6" fillId="24" borderId="23" xfId="0" applyFont="1" applyFill="1" applyBorder="1" applyAlignment="1" applyProtection="1">
      <alignment/>
      <protection/>
    </xf>
    <xf numFmtId="1" fontId="6" fillId="24" borderId="23" xfId="0" applyNumberFormat="1" applyFont="1" applyFill="1" applyBorder="1" applyAlignment="1" applyProtection="1">
      <alignment/>
      <protection/>
    </xf>
    <xf numFmtId="0" fontId="6" fillId="2" borderId="35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right"/>
      <protection locked="0"/>
    </xf>
    <xf numFmtId="1" fontId="6" fillId="24" borderId="10" xfId="0" applyNumberFormat="1" applyFont="1" applyFill="1" applyBorder="1" applyAlignment="1" applyProtection="1">
      <alignment/>
      <protection locked="0"/>
    </xf>
    <xf numFmtId="0" fontId="6" fillId="0" borderId="45" xfId="0" applyFont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right"/>
      <protection locked="0"/>
    </xf>
    <xf numFmtId="0" fontId="6" fillId="0" borderId="48" xfId="0" applyFont="1" applyFill="1" applyBorder="1" applyAlignment="1" applyProtection="1">
      <alignment horizontal="right"/>
      <protection locked="0"/>
    </xf>
    <xf numFmtId="0" fontId="6" fillId="0" borderId="45" xfId="0" applyFont="1" applyFill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right" wrapText="1"/>
      <protection locked="0"/>
    </xf>
    <xf numFmtId="0" fontId="6" fillId="0" borderId="51" xfId="0" applyFont="1" applyBorder="1" applyAlignment="1" applyProtection="1">
      <alignment horizontal="right"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4" fillId="0" borderId="46" xfId="0" applyFont="1" applyBorder="1" applyAlignment="1" applyProtection="1">
      <alignment horizontal="left" indent="5"/>
      <protection/>
    </xf>
    <xf numFmtId="0" fontId="14" fillId="28" borderId="3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9" xfId="0" applyFont="1" applyFill="1" applyBorder="1" applyAlignment="1" applyProtection="1">
      <alignment horizontal="left" indent="5"/>
      <protection/>
    </xf>
    <xf numFmtId="0" fontId="4" fillId="0" borderId="49" xfId="0" applyFont="1" applyBorder="1" applyAlignment="1" applyProtection="1">
      <alignment horizontal="left" indent="6"/>
      <protection/>
    </xf>
    <xf numFmtId="0" fontId="6" fillId="23" borderId="35" xfId="0" applyFont="1" applyFill="1" applyBorder="1" applyAlignment="1" applyProtection="1">
      <alignment wrapText="1"/>
      <protection/>
    </xf>
    <xf numFmtId="0" fontId="15" fillId="0" borderId="41" xfId="0" applyFont="1" applyFill="1" applyBorder="1" applyAlignment="1" applyProtection="1">
      <alignment horizontal="left" wrapText="1" indent="1"/>
      <protection/>
    </xf>
    <xf numFmtId="0" fontId="6" fillId="0" borderId="35" xfId="0" applyFont="1" applyFill="1" applyBorder="1" applyAlignment="1" applyProtection="1">
      <alignment horizontal="left" wrapText="1"/>
      <protection/>
    </xf>
    <xf numFmtId="0" fontId="4" fillId="0" borderId="46" xfId="0" applyFont="1" applyFill="1" applyBorder="1" applyAlignment="1" applyProtection="1">
      <alignment horizontal="left" wrapText="1" indent="6"/>
      <protection/>
    </xf>
    <xf numFmtId="0" fontId="6" fillId="0" borderId="57" xfId="0" applyFont="1" applyFill="1" applyBorder="1" applyAlignment="1" applyProtection="1">
      <alignment horizontal="left"/>
      <protection/>
    </xf>
    <xf numFmtId="49" fontId="4" fillId="0" borderId="40" xfId="0" applyNumberFormat="1" applyFont="1" applyFill="1" applyBorder="1" applyAlignment="1" applyProtection="1">
      <alignment horizontal="left" indent="5"/>
      <protection/>
    </xf>
    <xf numFmtId="49" fontId="4" fillId="0" borderId="50" xfId="0" applyNumberFormat="1" applyFont="1" applyFill="1" applyBorder="1" applyAlignment="1" applyProtection="1">
      <alignment horizontal="left" indent="5"/>
      <protection/>
    </xf>
    <xf numFmtId="0" fontId="4" fillId="0" borderId="49" xfId="0" applyFont="1" applyFill="1" applyBorder="1" applyAlignment="1" applyProtection="1">
      <alignment horizontal="left" indent="1"/>
      <protection/>
    </xf>
    <xf numFmtId="0" fontId="4" fillId="0" borderId="50" xfId="0" applyFont="1" applyFill="1" applyBorder="1" applyAlignment="1" applyProtection="1">
      <alignment horizontal="left" indent="5"/>
      <protection/>
    </xf>
    <xf numFmtId="0" fontId="4" fillId="0" borderId="49" xfId="0" applyFont="1" applyFill="1" applyBorder="1" applyAlignment="1" applyProtection="1">
      <alignment horizontal="left" wrapText="1" indent="1"/>
      <protection/>
    </xf>
    <xf numFmtId="0" fontId="6" fillId="0" borderId="41" xfId="0" applyFont="1" applyFill="1" applyBorder="1" applyAlignment="1" applyProtection="1">
      <alignment horizontal="left" wrapText="1" indent="1"/>
      <protection/>
    </xf>
    <xf numFmtId="0" fontId="4" fillId="0" borderId="46" xfId="0" applyFont="1" applyFill="1" applyBorder="1" applyAlignment="1" applyProtection="1">
      <alignment horizontal="left" wrapText="1" indent="5"/>
      <protection/>
    </xf>
    <xf numFmtId="0" fontId="39" fillId="0" borderId="0" xfId="0" applyFont="1" applyAlignment="1" applyProtection="1">
      <alignment/>
      <protection/>
    </xf>
    <xf numFmtId="197" fontId="4" fillId="25" borderId="28" xfId="0" applyNumberFormat="1" applyFont="1" applyFill="1" applyBorder="1" applyAlignment="1" applyProtection="1">
      <alignment/>
      <protection locked="0"/>
    </xf>
    <xf numFmtId="197" fontId="4" fillId="25" borderId="22" xfId="0" applyNumberFormat="1" applyFont="1" applyFill="1" applyBorder="1" applyAlignment="1" applyProtection="1">
      <alignment/>
      <protection locked="0"/>
    </xf>
    <xf numFmtId="0" fontId="4" fillId="0" borderId="50" xfId="0" applyFont="1" applyBorder="1" applyAlignment="1" applyProtection="1">
      <alignment horizontal="left" indent="6"/>
      <protection/>
    </xf>
    <xf numFmtId="197" fontId="4" fillId="6" borderId="25" xfId="0" applyNumberFormat="1" applyFont="1" applyFill="1" applyBorder="1" applyAlignment="1" applyProtection="1">
      <alignment/>
      <protection locked="0"/>
    </xf>
    <xf numFmtId="197" fontId="4" fillId="6" borderId="75" xfId="0" applyNumberFormat="1" applyFont="1" applyFill="1" applyBorder="1" applyAlignment="1" applyProtection="1">
      <alignment/>
      <protection locked="0"/>
    </xf>
    <xf numFmtId="0" fontId="15" fillId="4" borderId="38" xfId="0" applyFont="1" applyFill="1" applyBorder="1" applyAlignment="1" applyProtection="1">
      <alignment/>
      <protection/>
    </xf>
    <xf numFmtId="197" fontId="4" fillId="6" borderId="12" xfId="0" applyNumberFormat="1" applyFont="1" applyFill="1" applyBorder="1" applyAlignment="1" applyProtection="1">
      <alignment/>
      <protection/>
    </xf>
    <xf numFmtId="197" fontId="4" fillId="6" borderId="28" xfId="0" applyNumberFormat="1" applyFont="1" applyFill="1" applyBorder="1" applyAlignment="1" applyProtection="1">
      <alignment/>
      <protection/>
    </xf>
    <xf numFmtId="197" fontId="4" fillId="6" borderId="76" xfId="0" applyNumberFormat="1" applyFont="1" applyFill="1" applyBorder="1" applyAlignment="1" applyProtection="1">
      <alignment/>
      <protection/>
    </xf>
    <xf numFmtId="197" fontId="4" fillId="0" borderId="28" xfId="0" applyNumberFormat="1" applyFont="1" applyBorder="1" applyAlignment="1" applyProtection="1">
      <alignment horizontal="right"/>
      <protection/>
    </xf>
    <xf numFmtId="197" fontId="4" fillId="0" borderId="77" xfId="0" applyNumberFormat="1" applyFont="1" applyBorder="1" applyAlignment="1" applyProtection="1">
      <alignment horizontal="right"/>
      <protection/>
    </xf>
    <xf numFmtId="197" fontId="9" fillId="0" borderId="0" xfId="0" applyNumberFormat="1" applyFont="1" applyAlignment="1" applyProtection="1">
      <alignment horizontal="left"/>
      <protection/>
    </xf>
    <xf numFmtId="197" fontId="4" fillId="2" borderId="34" xfId="0" applyNumberFormat="1" applyFont="1" applyFill="1" applyBorder="1" applyAlignment="1" applyProtection="1">
      <alignment horizontal="center" vertical="center"/>
      <protection/>
    </xf>
    <xf numFmtId="197" fontId="4" fillId="2" borderId="10" xfId="0" applyNumberFormat="1" applyFont="1" applyFill="1" applyBorder="1" applyAlignment="1" applyProtection="1">
      <alignment horizontal="center" vertical="center"/>
      <protection/>
    </xf>
    <xf numFmtId="197" fontId="4" fillId="24" borderId="11" xfId="0" applyNumberFormat="1" applyFont="1" applyFill="1" applyBorder="1" applyAlignment="1" applyProtection="1">
      <alignment/>
      <protection/>
    </xf>
    <xf numFmtId="197" fontId="4" fillId="24" borderId="28" xfId="0" applyNumberFormat="1" applyFont="1" applyFill="1" applyBorder="1" applyAlignment="1" applyProtection="1">
      <alignment/>
      <protection/>
    </xf>
    <xf numFmtId="197" fontId="4" fillId="24" borderId="13" xfId="0" applyNumberFormat="1" applyFont="1" applyFill="1" applyBorder="1" applyAlignment="1" applyProtection="1">
      <alignment/>
      <protection/>
    </xf>
    <xf numFmtId="197" fontId="4" fillId="24" borderId="25" xfId="0" applyNumberFormat="1" applyFont="1" applyFill="1" applyBorder="1" applyAlignment="1" applyProtection="1">
      <alignment/>
      <protection/>
    </xf>
    <xf numFmtId="197" fontId="4" fillId="24" borderId="17" xfId="0" applyNumberFormat="1" applyFont="1" applyFill="1" applyBorder="1" applyAlignment="1" applyProtection="1">
      <alignment/>
      <protection/>
    </xf>
    <xf numFmtId="197" fontId="4" fillId="24" borderId="10" xfId="0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 applyProtection="1">
      <alignment horizontal="left" indent="6"/>
      <protection/>
    </xf>
    <xf numFmtId="0" fontId="4" fillId="0" borderId="40" xfId="0" applyFont="1" applyBorder="1" applyAlignment="1">
      <alignment horizontal="left" indent="5"/>
    </xf>
    <xf numFmtId="0" fontId="40" fillId="23" borderId="37" xfId="0" applyFont="1" applyFill="1" applyBorder="1" applyAlignment="1">
      <alignment horizontal="left" vertical="center" indent="1"/>
    </xf>
    <xf numFmtId="0" fontId="40" fillId="23" borderId="37" xfId="0" applyFont="1" applyFill="1" applyBorder="1" applyAlignment="1">
      <alignment vertical="center"/>
    </xf>
    <xf numFmtId="1" fontId="40" fillId="23" borderId="37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28" borderId="41" xfId="0" applyFont="1" applyFill="1" applyBorder="1" applyAlignment="1">
      <alignment horizontal="left" indent="1"/>
    </xf>
    <xf numFmtId="1" fontId="6" fillId="28" borderId="11" xfId="0" applyNumberFormat="1" applyFont="1" applyFill="1" applyBorder="1" applyAlignment="1" applyProtection="1">
      <alignment/>
      <protection/>
    </xf>
    <xf numFmtId="0" fontId="4" fillId="6" borderId="12" xfId="0" applyFont="1" applyFill="1" applyBorder="1" applyAlignment="1" applyProtection="1">
      <alignment/>
      <protection locked="0"/>
    </xf>
    <xf numFmtId="0" fontId="4" fillId="6" borderId="76" xfId="0" applyFont="1" applyFill="1" applyBorder="1" applyAlignment="1" applyProtection="1">
      <alignment/>
      <protection/>
    </xf>
    <xf numFmtId="1" fontId="6" fillId="24" borderId="78" xfId="0" applyNumberFormat="1" applyFont="1" applyFill="1" applyBorder="1" applyAlignment="1" applyProtection="1">
      <alignment/>
      <protection locked="0"/>
    </xf>
    <xf numFmtId="0" fontId="4" fillId="6" borderId="20" xfId="0" applyFont="1" applyFill="1" applyBorder="1" applyAlignment="1" applyProtection="1">
      <alignment/>
      <protection locked="0"/>
    </xf>
    <xf numFmtId="0" fontId="4" fillId="28" borderId="40" xfId="0" applyFont="1" applyFill="1" applyBorder="1" applyAlignment="1">
      <alignment horizontal="left" indent="5"/>
    </xf>
    <xf numFmtId="1" fontId="6" fillId="28" borderId="12" xfId="0" applyNumberFormat="1" applyFont="1" applyFill="1" applyBorder="1" applyAlignment="1" applyProtection="1">
      <alignment/>
      <protection/>
    </xf>
    <xf numFmtId="1" fontId="6" fillId="28" borderId="13" xfId="0" applyNumberFormat="1" applyFont="1" applyFill="1" applyBorder="1" applyAlignment="1" applyProtection="1">
      <alignment/>
      <protection/>
    </xf>
    <xf numFmtId="0" fontId="4" fillId="6" borderId="13" xfId="0" applyFont="1" applyFill="1" applyBorder="1" applyAlignment="1" applyProtection="1">
      <alignment/>
      <protection locked="0"/>
    </xf>
    <xf numFmtId="0" fontId="4" fillId="6" borderId="67" xfId="0" applyFont="1" applyFill="1" applyBorder="1" applyAlignment="1" applyProtection="1">
      <alignment/>
      <protection/>
    </xf>
    <xf numFmtId="0" fontId="4" fillId="6" borderId="22" xfId="0" applyFont="1" applyFill="1" applyBorder="1" applyAlignment="1" applyProtection="1">
      <alignment/>
      <protection locked="0"/>
    </xf>
    <xf numFmtId="0" fontId="15" fillId="23" borderId="37" xfId="0" applyFont="1" applyFill="1" applyBorder="1" applyAlignment="1">
      <alignment horizontal="left" vertical="center"/>
    </xf>
    <xf numFmtId="0" fontId="6" fillId="24" borderId="10" xfId="0" applyFont="1" applyFill="1" applyBorder="1" applyAlignment="1" applyProtection="1">
      <alignment/>
      <protection/>
    </xf>
    <xf numFmtId="0" fontId="4" fillId="0" borderId="41" xfId="0" applyFont="1" applyBorder="1" applyAlignment="1">
      <alignment horizontal="left" indent="1"/>
    </xf>
    <xf numFmtId="0" fontId="4" fillId="6" borderId="28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 applyProtection="1">
      <alignment/>
      <protection locked="0"/>
    </xf>
    <xf numFmtId="0" fontId="4" fillId="0" borderId="50" xfId="0" applyFont="1" applyBorder="1" applyAlignment="1">
      <alignment horizontal="left" indent="5"/>
    </xf>
    <xf numFmtId="0" fontId="15" fillId="23" borderId="37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wrapText="1" indent="1"/>
    </xf>
    <xf numFmtId="0" fontId="4" fillId="0" borderId="40" xfId="0" applyFont="1" applyFill="1" applyBorder="1" applyAlignment="1">
      <alignment horizontal="left" indent="5"/>
    </xf>
    <xf numFmtId="0" fontId="4" fillId="0" borderId="46" xfId="0" applyFont="1" applyFill="1" applyBorder="1" applyAlignment="1">
      <alignment horizontal="left" indent="5"/>
    </xf>
    <xf numFmtId="0" fontId="4" fillId="0" borderId="0" xfId="0" applyFont="1" applyBorder="1" applyAlignment="1" applyProtection="1">
      <alignment horizontal="left" indent="5"/>
      <protection/>
    </xf>
    <xf numFmtId="0" fontId="4" fillId="0" borderId="0" xfId="0" applyFont="1" applyBorder="1" applyAlignment="1" applyProtection="1">
      <alignment horizontal="right"/>
      <protection/>
    </xf>
    <xf numFmtId="197" fontId="6" fillId="24" borderId="0" xfId="0" applyNumberFormat="1" applyFont="1" applyFill="1" applyBorder="1" applyAlignment="1" applyProtection="1">
      <alignment/>
      <protection/>
    </xf>
    <xf numFmtId="197" fontId="4" fillId="6" borderId="0" xfId="0" applyNumberFormat="1" applyFont="1" applyFill="1" applyBorder="1" applyAlignment="1" applyProtection="1">
      <alignment/>
      <protection locked="0"/>
    </xf>
    <xf numFmtId="0" fontId="4" fillId="29" borderId="0" xfId="0" applyFont="1" applyFill="1" applyAlignment="1" applyProtection="1">
      <alignment/>
      <protection/>
    </xf>
    <xf numFmtId="0" fontId="4" fillId="29" borderId="40" xfId="0" applyFont="1" applyFill="1" applyBorder="1" applyAlignment="1" applyProtection="1">
      <alignment horizontal="left" indent="5"/>
      <protection/>
    </xf>
    <xf numFmtId="0" fontId="4" fillId="29" borderId="45" xfId="0" applyFont="1" applyFill="1" applyBorder="1" applyAlignment="1" applyProtection="1">
      <alignment horizontal="right"/>
      <protection/>
    </xf>
    <xf numFmtId="197" fontId="6" fillId="29" borderId="12" xfId="0" applyNumberFormat="1" applyFont="1" applyFill="1" applyBorder="1" applyAlignment="1" applyProtection="1">
      <alignment/>
      <protection/>
    </xf>
    <xf numFmtId="197" fontId="4" fillId="29" borderId="12" xfId="0" applyNumberFormat="1" applyFont="1" applyFill="1" applyBorder="1" applyAlignment="1" applyProtection="1">
      <alignment/>
      <protection locked="0"/>
    </xf>
    <xf numFmtId="197" fontId="4" fillId="29" borderId="20" xfId="0" applyNumberFormat="1" applyFont="1" applyFill="1" applyBorder="1" applyAlignment="1" applyProtection="1">
      <alignment/>
      <protection locked="0"/>
    </xf>
    <xf numFmtId="0" fontId="15" fillId="23" borderId="37" xfId="0" applyFont="1" applyFill="1" applyBorder="1" applyAlignment="1" applyProtection="1">
      <alignment horizontal="left" vertical="center" wrapText="1"/>
      <protection/>
    </xf>
    <xf numFmtId="0" fontId="14" fillId="0" borderId="36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1" fontId="6" fillId="24" borderId="12" xfId="0" applyNumberFormat="1" applyFont="1" applyFill="1" applyBorder="1" applyAlignment="1" applyProtection="1">
      <alignment/>
      <protection/>
    </xf>
    <xf numFmtId="0" fontId="17" fillId="2" borderId="1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49" xfId="0" applyFont="1" applyFill="1" applyBorder="1" applyAlignment="1">
      <alignment horizontal="left" vertical="center" indent="1"/>
    </xf>
    <xf numFmtId="1" fontId="6" fillId="24" borderId="11" xfId="0" applyNumberFormat="1" applyFont="1" applyFill="1" applyBorder="1" applyAlignment="1" applyProtection="1">
      <alignment/>
      <protection/>
    </xf>
    <xf numFmtId="0" fontId="4" fillId="6" borderId="11" xfId="0" applyFont="1" applyFill="1" applyBorder="1" applyAlignment="1" applyProtection="1">
      <alignment vertical="center"/>
      <protection locked="0"/>
    </xf>
    <xf numFmtId="0" fontId="4" fillId="6" borderId="11" xfId="0" applyFont="1" applyFill="1" applyBorder="1" applyAlignment="1" applyProtection="1">
      <alignment/>
      <protection locked="0"/>
    </xf>
    <xf numFmtId="0" fontId="4" fillId="6" borderId="19" xfId="0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left" vertical="center" indent="5"/>
    </xf>
    <xf numFmtId="0" fontId="4" fillId="6" borderId="12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>
      <alignment horizontal="left" vertical="center" indent="5"/>
    </xf>
    <xf numFmtId="0" fontId="4" fillId="6" borderId="26" xfId="0" applyFont="1" applyFill="1" applyBorder="1" applyAlignment="1" applyProtection="1">
      <alignment vertical="center"/>
      <protection locked="0"/>
    </xf>
    <xf numFmtId="0" fontId="4" fillId="6" borderId="26" xfId="0" applyFont="1" applyFill="1" applyBorder="1" applyAlignment="1" applyProtection="1">
      <alignment/>
      <protection locked="0"/>
    </xf>
    <xf numFmtId="0" fontId="4" fillId="6" borderId="27" xfId="0" applyFont="1" applyFill="1" applyBorder="1" applyAlignment="1" applyProtection="1">
      <alignment/>
      <protection locked="0"/>
    </xf>
    <xf numFmtId="197" fontId="6" fillId="2" borderId="10" xfId="0" applyNumberFormat="1" applyFont="1" applyFill="1" applyBorder="1" applyAlignment="1">
      <alignment horizontal="center" vertical="center"/>
    </xf>
    <xf numFmtId="0" fontId="4" fillId="0" borderId="79" xfId="0" applyFont="1" applyBorder="1" applyAlignment="1" applyProtection="1">
      <alignment horizontal="right"/>
      <protection/>
    </xf>
    <xf numFmtId="197" fontId="6" fillId="24" borderId="25" xfId="0" applyNumberFormat="1" applyFont="1" applyFill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wrapText="1"/>
      <protection/>
    </xf>
    <xf numFmtId="1" fontId="6" fillId="24" borderId="17" xfId="0" applyNumberFormat="1" applyFont="1" applyFill="1" applyBorder="1" applyAlignment="1" applyProtection="1">
      <alignment/>
      <protection/>
    </xf>
    <xf numFmtId="1" fontId="6" fillId="24" borderId="30" xfId="0" applyNumberFormat="1" applyFont="1" applyFill="1" applyBorder="1" applyAlignment="1" applyProtection="1">
      <alignment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/>
      <protection locked="0"/>
    </xf>
    <xf numFmtId="0" fontId="4" fillId="6" borderId="21" xfId="0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left" wrapText="1" indent="6"/>
    </xf>
    <xf numFmtId="0" fontId="4" fillId="0" borderId="40" xfId="0" applyFont="1" applyBorder="1" applyAlignment="1">
      <alignment horizontal="left" wrapText="1" indent="6"/>
    </xf>
    <xf numFmtId="0" fontId="4" fillId="0" borderId="39" xfId="0" applyFont="1" applyFill="1" applyBorder="1" applyAlignment="1">
      <alignment horizontal="left" wrapText="1" indent="6"/>
    </xf>
    <xf numFmtId="1" fontId="6" fillId="24" borderId="26" xfId="0" applyNumberFormat="1" applyFont="1" applyFill="1" applyBorder="1" applyAlignment="1" applyProtection="1">
      <alignment/>
      <protection/>
    </xf>
    <xf numFmtId="1" fontId="6" fillId="24" borderId="25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center" vertical="center"/>
    </xf>
    <xf numFmtId="197" fontId="6" fillId="24" borderId="35" xfId="0" applyNumberFormat="1" applyFont="1" applyFill="1" applyBorder="1" applyAlignment="1" applyProtection="1">
      <alignment/>
      <protection/>
    </xf>
    <xf numFmtId="0" fontId="16" fillId="2" borderId="10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197" fontId="6" fillId="24" borderId="10" xfId="0" applyNumberFormat="1" applyFont="1" applyFill="1" applyBorder="1" applyAlignment="1" applyProtection="1">
      <alignment horizontal="right"/>
      <protection/>
    </xf>
    <xf numFmtId="197" fontId="4" fillId="26" borderId="30" xfId="0" applyNumberFormat="1" applyFont="1" applyFill="1" applyBorder="1" applyAlignment="1" applyProtection="1">
      <alignment horizontal="right"/>
      <protection/>
    </xf>
    <xf numFmtId="197" fontId="4" fillId="26" borderId="10" xfId="0" applyNumberFormat="1" applyFont="1" applyFill="1" applyBorder="1" applyAlignment="1" applyProtection="1">
      <alignment horizontal="right"/>
      <protection/>
    </xf>
    <xf numFmtId="197" fontId="4" fillId="26" borderId="18" xfId="0" applyNumberFormat="1" applyFont="1" applyFill="1" applyBorder="1" applyAlignment="1" applyProtection="1">
      <alignment horizontal="right"/>
      <protection/>
    </xf>
    <xf numFmtId="0" fontId="4" fillId="0" borderId="80" xfId="0" applyFont="1" applyFill="1" applyBorder="1" applyAlignment="1" applyProtection="1">
      <alignment/>
      <protection/>
    </xf>
    <xf numFmtId="0" fontId="4" fillId="0" borderId="61" xfId="0" applyFont="1" applyFill="1" applyBorder="1" applyAlignment="1">
      <alignment/>
    </xf>
    <xf numFmtId="197" fontId="17" fillId="2" borderId="79" xfId="0" applyNumberFormat="1" applyFont="1" applyFill="1" applyBorder="1" applyAlignment="1" applyProtection="1">
      <alignment horizontal="center" vertical="center" wrapText="1"/>
      <protection locked="0"/>
    </xf>
    <xf numFmtId="197" fontId="17" fillId="2" borderId="25" xfId="0" applyNumberFormat="1" applyFont="1" applyFill="1" applyBorder="1" applyAlignment="1" applyProtection="1">
      <alignment horizontal="center" vertical="center" wrapText="1"/>
      <protection locked="0"/>
    </xf>
    <xf numFmtId="197" fontId="17" fillId="2" borderId="8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/>
      <protection/>
    </xf>
    <xf numFmtId="197" fontId="4" fillId="24" borderId="26" xfId="0" applyNumberFormat="1" applyFont="1" applyFill="1" applyBorder="1" applyAlignment="1" applyProtection="1">
      <alignment/>
      <protection/>
    </xf>
    <xf numFmtId="197" fontId="4" fillId="25" borderId="26" xfId="0" applyNumberFormat="1" applyFont="1" applyFill="1" applyBorder="1" applyAlignment="1" applyProtection="1">
      <alignment/>
      <protection locked="0"/>
    </xf>
    <xf numFmtId="197" fontId="4" fillId="6" borderId="82" xfId="0" applyNumberFormat="1" applyFont="1" applyFill="1" applyBorder="1" applyAlignment="1" applyProtection="1">
      <alignment/>
      <protection locked="0"/>
    </xf>
    <xf numFmtId="197" fontId="4" fillId="25" borderId="76" xfId="0" applyNumberFormat="1" applyFont="1" applyFill="1" applyBorder="1" applyAlignment="1" applyProtection="1">
      <alignment/>
      <protection locked="0"/>
    </xf>
    <xf numFmtId="197" fontId="4" fillId="6" borderId="76" xfId="0" applyNumberFormat="1" applyFont="1" applyFill="1" applyBorder="1" applyAlignment="1" applyProtection="1">
      <alignment/>
      <protection locked="0"/>
    </xf>
    <xf numFmtId="0" fontId="4" fillId="0" borderId="81" xfId="0" applyFont="1" applyBorder="1" applyAlignment="1">
      <alignment/>
    </xf>
    <xf numFmtId="197" fontId="17" fillId="2" borderId="34" xfId="0" applyNumberFormat="1" applyFont="1" applyFill="1" applyBorder="1" applyAlignment="1" applyProtection="1">
      <alignment vertical="center"/>
      <protection/>
    </xf>
    <xf numFmtId="197" fontId="17" fillId="2" borderId="55" xfId="0" applyNumberFormat="1" applyFont="1" applyFill="1" applyBorder="1" applyAlignment="1" applyProtection="1">
      <alignment vertical="center"/>
      <protection/>
    </xf>
    <xf numFmtId="197" fontId="17" fillId="2" borderId="30" xfId="0" applyNumberFormat="1" applyFont="1" applyFill="1" applyBorder="1" applyAlignment="1" applyProtection="1">
      <alignment horizontal="center" vertical="center" wrapText="1"/>
      <protection/>
    </xf>
    <xf numFmtId="197" fontId="17" fillId="2" borderId="23" xfId="0" applyNumberFormat="1" applyFont="1" applyFill="1" applyBorder="1" applyAlignment="1" applyProtection="1">
      <alignment horizontal="center" vertical="center" wrapText="1"/>
      <protection locked="0"/>
    </xf>
    <xf numFmtId="197" fontId="17" fillId="2" borderId="78" xfId="0" applyNumberFormat="1" applyFont="1" applyFill="1" applyBorder="1" applyAlignment="1" applyProtection="1">
      <alignment horizontal="center" vertical="center" wrapText="1"/>
      <protection/>
    </xf>
    <xf numFmtId="197" fontId="4" fillId="6" borderId="83" xfId="0" applyNumberFormat="1" applyFont="1" applyFill="1" applyBorder="1" applyAlignment="1" applyProtection="1">
      <alignment/>
      <protection locked="0"/>
    </xf>
    <xf numFmtId="197" fontId="4" fillId="26" borderId="31" xfId="0" applyNumberFormat="1" applyFont="1" applyFill="1" applyBorder="1" applyAlignment="1" applyProtection="1">
      <alignment horizontal="right"/>
      <protection/>
    </xf>
    <xf numFmtId="0" fontId="4" fillId="0" borderId="84" xfId="0" applyFont="1" applyFill="1" applyBorder="1" applyAlignment="1">
      <alignment/>
    </xf>
    <xf numFmtId="197" fontId="17" fillId="2" borderId="62" xfId="0" applyNumberFormat="1" applyFont="1" applyFill="1" applyBorder="1" applyAlignment="1" applyProtection="1">
      <alignment vertical="center"/>
      <protection/>
    </xf>
    <xf numFmtId="0" fontId="0" fillId="2" borderId="63" xfId="0" applyFill="1" applyBorder="1" applyAlignment="1">
      <alignment vertical="center"/>
    </xf>
    <xf numFmtId="0" fontId="15" fillId="23" borderId="85" xfId="0" applyFont="1" applyFill="1" applyBorder="1" applyAlignment="1" applyProtection="1">
      <alignment horizontal="left" vertical="center"/>
      <protection/>
    </xf>
    <xf numFmtId="197" fontId="4" fillId="26" borderId="23" xfId="0" applyNumberFormat="1" applyFont="1" applyFill="1" applyBorder="1" applyAlignment="1" applyProtection="1">
      <alignment horizontal="right"/>
      <protection/>
    </xf>
    <xf numFmtId="197" fontId="4" fillId="26" borderId="24" xfId="0" applyNumberFormat="1" applyFont="1" applyFill="1" applyBorder="1" applyAlignment="1" applyProtection="1">
      <alignment horizontal="right"/>
      <protection/>
    </xf>
    <xf numFmtId="197" fontId="6" fillId="24" borderId="86" xfId="0" applyNumberFormat="1" applyFont="1" applyFill="1" applyBorder="1" applyAlignment="1" applyProtection="1">
      <alignment horizontal="right"/>
      <protection/>
    </xf>
    <xf numFmtId="0" fontId="7" fillId="6" borderId="71" xfId="0" applyFont="1" applyFill="1" applyBorder="1" applyAlignment="1" applyProtection="1">
      <alignment horizontal="center" wrapText="1"/>
      <protection locked="0"/>
    </xf>
    <xf numFmtId="0" fontId="7" fillId="6" borderId="47" xfId="0" applyFont="1" applyFill="1" applyBorder="1" applyAlignment="1" applyProtection="1">
      <alignment horizontal="center" wrapText="1"/>
      <protection locked="0"/>
    </xf>
    <xf numFmtId="0" fontId="20" fillId="0" borderId="67" xfId="0" applyFont="1" applyBorder="1" applyAlignment="1" applyProtection="1">
      <alignment horizontal="left"/>
      <protection/>
    </xf>
    <xf numFmtId="0" fontId="20" fillId="0" borderId="71" xfId="0" applyFont="1" applyBorder="1" applyAlignment="1" applyProtection="1">
      <alignment horizontal="left"/>
      <protection/>
    </xf>
    <xf numFmtId="0" fontId="20" fillId="0" borderId="47" xfId="0" applyFont="1" applyBorder="1" applyAlignment="1" applyProtection="1">
      <alignment horizontal="left"/>
      <protection/>
    </xf>
    <xf numFmtId="49" fontId="7" fillId="6" borderId="67" xfId="0" applyNumberFormat="1" applyFont="1" applyFill="1" applyBorder="1" applyAlignment="1" applyProtection="1">
      <alignment horizontal="center" vertical="top" wrapText="1"/>
      <protection locked="0"/>
    </xf>
    <xf numFmtId="49" fontId="7" fillId="6" borderId="71" xfId="0" applyNumberFormat="1" applyFont="1" applyFill="1" applyBorder="1" applyAlignment="1" applyProtection="1">
      <alignment horizontal="center" vertical="top" wrapText="1"/>
      <protection locked="0"/>
    </xf>
    <xf numFmtId="49" fontId="7" fillId="6" borderId="47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/>
    </xf>
    <xf numFmtId="49" fontId="4" fillId="6" borderId="71" xfId="0" applyNumberFormat="1" applyFont="1" applyFill="1" applyBorder="1" applyAlignment="1" applyProtection="1">
      <alignment horizontal="left"/>
      <protection locked="0"/>
    </xf>
    <xf numFmtId="49" fontId="4" fillId="6" borderId="47" xfId="0" applyNumberFormat="1" applyFont="1" applyFill="1" applyBorder="1" applyAlignment="1" applyProtection="1">
      <alignment horizontal="left"/>
      <protection locked="0"/>
    </xf>
    <xf numFmtId="0" fontId="7" fillId="6" borderId="67" xfId="0" applyFont="1" applyFill="1" applyBorder="1" applyAlignment="1" applyProtection="1">
      <alignment horizontal="center" wrapText="1"/>
      <protection locked="0"/>
    </xf>
    <xf numFmtId="0" fontId="6" fillId="6" borderId="48" xfId="0" applyNumberFormat="1" applyFont="1" applyFill="1" applyBorder="1" applyAlignment="1" applyProtection="1">
      <alignment horizontal="right"/>
      <protection locked="0"/>
    </xf>
    <xf numFmtId="0" fontId="21" fillId="0" borderId="67" xfId="0" applyFont="1" applyBorder="1" applyAlignment="1" applyProtection="1">
      <alignment horizontal="left"/>
      <protection/>
    </xf>
    <xf numFmtId="0" fontId="21" fillId="0" borderId="71" xfId="0" applyFont="1" applyBorder="1" applyAlignment="1" applyProtection="1">
      <alignment horizontal="left"/>
      <protection/>
    </xf>
    <xf numFmtId="0" fontId="21" fillId="0" borderId="47" xfId="0" applyFont="1" applyBorder="1" applyAlignment="1" applyProtection="1">
      <alignment horizontal="left"/>
      <protection/>
    </xf>
    <xf numFmtId="0" fontId="20" fillId="0" borderId="52" xfId="0" applyFont="1" applyBorder="1" applyAlignment="1" applyProtection="1">
      <alignment horizontal="left"/>
      <protection/>
    </xf>
    <xf numFmtId="0" fontId="20" fillId="0" borderId="77" xfId="0" applyFont="1" applyBorder="1" applyAlignment="1" applyProtection="1">
      <alignment horizontal="left"/>
      <protection/>
    </xf>
    <xf numFmtId="0" fontId="20" fillId="0" borderId="51" xfId="0" applyFont="1" applyBorder="1" applyAlignment="1" applyProtection="1">
      <alignment horizontal="left"/>
      <protection/>
    </xf>
    <xf numFmtId="49" fontId="4" fillId="6" borderId="67" xfId="0" applyNumberFormat="1" applyFont="1" applyFill="1" applyBorder="1" applyAlignment="1" applyProtection="1">
      <alignment horizontal="left"/>
      <protection locked="0"/>
    </xf>
    <xf numFmtId="49" fontId="4" fillId="6" borderId="72" xfId="0" applyNumberFormat="1" applyFont="1" applyFill="1" applyBorder="1" applyAlignment="1" applyProtection="1">
      <alignment horizontal="left" wrapText="1"/>
      <protection locked="0"/>
    </xf>
    <xf numFmtId="49" fontId="4" fillId="6" borderId="48" xfId="0" applyNumberFormat="1" applyFont="1" applyFill="1" applyBorder="1" applyAlignment="1" applyProtection="1">
      <alignment horizontal="left" wrapText="1"/>
      <protection locked="0"/>
    </xf>
    <xf numFmtId="0" fontId="11" fillId="2" borderId="10" xfId="0" applyFont="1" applyFill="1" applyBorder="1" applyAlignment="1" applyProtection="1">
      <alignment horizontal="center" vertical="center"/>
      <protection/>
    </xf>
    <xf numFmtId="0" fontId="11" fillId="2" borderId="78" xfId="0" applyFont="1" applyFill="1" applyBorder="1" applyAlignment="1" applyProtection="1">
      <alignment horizontal="center" vertical="center"/>
      <protection/>
    </xf>
    <xf numFmtId="0" fontId="11" fillId="2" borderId="64" xfId="0" applyFont="1" applyFill="1" applyBorder="1" applyAlignment="1" applyProtection="1">
      <alignment horizontal="center" vertical="center"/>
      <protection/>
    </xf>
    <xf numFmtId="0" fontId="6" fillId="6" borderId="66" xfId="0" applyNumberFormat="1" applyFont="1" applyFill="1" applyBorder="1" applyAlignment="1" applyProtection="1">
      <alignment horizontal="right"/>
      <protection locked="0"/>
    </xf>
    <xf numFmtId="49" fontId="4" fillId="6" borderId="66" xfId="0" applyNumberFormat="1" applyFont="1" applyFill="1" applyBorder="1" applyAlignment="1" applyProtection="1">
      <alignment horizontal="left" wrapText="1"/>
      <protection locked="0"/>
    </xf>
    <xf numFmtId="49" fontId="4" fillId="6" borderId="76" xfId="0" applyNumberFormat="1" applyFont="1" applyFill="1" applyBorder="1" applyAlignment="1" applyProtection="1">
      <alignment horizontal="left"/>
      <protection locked="0"/>
    </xf>
    <xf numFmtId="49" fontId="4" fillId="6" borderId="70" xfId="0" applyNumberFormat="1" applyFont="1" applyFill="1" applyBorder="1" applyAlignment="1" applyProtection="1">
      <alignment horizontal="left"/>
      <protection locked="0"/>
    </xf>
    <xf numFmtId="49" fontId="4" fillId="6" borderId="45" xfId="0" applyNumberFormat="1" applyFont="1" applyFill="1" applyBorder="1" applyAlignment="1" applyProtection="1">
      <alignment horizontal="left"/>
      <protection locked="0"/>
    </xf>
    <xf numFmtId="0" fontId="4" fillId="6" borderId="69" xfId="0" applyFont="1" applyFill="1" applyBorder="1" applyAlignment="1" applyProtection="1">
      <alignment horizontal="center"/>
      <protection locked="0"/>
    </xf>
    <xf numFmtId="0" fontId="6" fillId="6" borderId="67" xfId="0" applyNumberFormat="1" applyFont="1" applyFill="1" applyBorder="1" applyAlignment="1" applyProtection="1">
      <alignment horizontal="right"/>
      <protection locked="0"/>
    </xf>
    <xf numFmtId="0" fontId="6" fillId="6" borderId="47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49" fontId="4" fillId="6" borderId="66" xfId="0" applyNumberFormat="1" applyFont="1" applyFill="1" applyBorder="1" applyAlignment="1" applyProtection="1">
      <alignment horizontal="left"/>
      <protection locked="0"/>
    </xf>
    <xf numFmtId="49" fontId="4" fillId="6" borderId="72" xfId="0" applyNumberFormat="1" applyFont="1" applyFill="1" applyBorder="1" applyAlignment="1" applyProtection="1">
      <alignment horizontal="left"/>
      <protection locked="0"/>
    </xf>
    <xf numFmtId="49" fontId="4" fillId="6" borderId="48" xfId="0" applyNumberFormat="1" applyFont="1" applyFill="1" applyBorder="1" applyAlignment="1" applyProtection="1">
      <alignment horizontal="left"/>
      <protection locked="0"/>
    </xf>
    <xf numFmtId="49" fontId="4" fillId="6" borderId="76" xfId="0" applyNumberFormat="1" applyFont="1" applyFill="1" applyBorder="1" applyAlignment="1" applyProtection="1">
      <alignment horizontal="left" wrapText="1"/>
      <protection locked="0"/>
    </xf>
    <xf numFmtId="49" fontId="4" fillId="6" borderId="70" xfId="0" applyNumberFormat="1" applyFont="1" applyFill="1" applyBorder="1" applyAlignment="1" applyProtection="1">
      <alignment horizontal="left" wrapText="1"/>
      <protection locked="0"/>
    </xf>
    <xf numFmtId="49" fontId="4" fillId="6" borderId="45" xfId="0" applyNumberFormat="1" applyFont="1" applyFill="1" applyBorder="1" applyAlignment="1" applyProtection="1">
      <alignment horizontal="left" wrapText="1"/>
      <protection locked="0"/>
    </xf>
    <xf numFmtId="0" fontId="6" fillId="6" borderId="76" xfId="0" applyNumberFormat="1" applyFont="1" applyFill="1" applyBorder="1" applyAlignment="1" applyProtection="1">
      <alignment horizontal="right"/>
      <protection locked="0"/>
    </xf>
    <xf numFmtId="0" fontId="6" fillId="6" borderId="4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4" fillId="6" borderId="67" xfId="0" applyNumberFormat="1" applyFont="1" applyFill="1" applyBorder="1" applyAlignment="1" applyProtection="1">
      <alignment horizontal="left" wrapText="1"/>
      <protection locked="0"/>
    </xf>
    <xf numFmtId="49" fontId="4" fillId="6" borderId="71" xfId="0" applyNumberFormat="1" applyFont="1" applyFill="1" applyBorder="1" applyAlignment="1" applyProtection="1">
      <alignment horizontal="left" wrapText="1"/>
      <protection locked="0"/>
    </xf>
    <xf numFmtId="49" fontId="4" fillId="6" borderId="47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/>
      <protection/>
    </xf>
    <xf numFmtId="49" fontId="7" fillId="6" borderId="69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49" fontId="6" fillId="6" borderId="69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center"/>
      <protection/>
    </xf>
    <xf numFmtId="0" fontId="6" fillId="6" borderId="69" xfId="0" applyFont="1" applyFill="1" applyBorder="1" applyAlignment="1" applyProtection="1">
      <alignment horizontal="center"/>
      <protection locked="0"/>
    </xf>
    <xf numFmtId="0" fontId="20" fillId="0" borderId="66" xfId="0" applyFont="1" applyBorder="1" applyAlignment="1" applyProtection="1">
      <alignment horizontal="left"/>
      <protection/>
    </xf>
    <xf numFmtId="0" fontId="20" fillId="0" borderId="72" xfId="0" applyFont="1" applyBorder="1" applyAlignment="1" applyProtection="1">
      <alignment horizontal="left"/>
      <protection/>
    </xf>
    <xf numFmtId="0" fontId="20" fillId="0" borderId="48" xfId="0" applyFont="1" applyBorder="1" applyAlignment="1" applyProtection="1">
      <alignment horizontal="left"/>
      <protection/>
    </xf>
    <xf numFmtId="0" fontId="20" fillId="0" borderId="76" xfId="0" applyFont="1" applyBorder="1" applyAlignment="1" applyProtection="1">
      <alignment horizontal="left"/>
      <protection/>
    </xf>
    <xf numFmtId="0" fontId="20" fillId="0" borderId="70" xfId="0" applyFont="1" applyBorder="1" applyAlignment="1" applyProtection="1">
      <alignment horizontal="left"/>
      <protection/>
    </xf>
    <xf numFmtId="0" fontId="20" fillId="0" borderId="45" xfId="0" applyFont="1" applyBorder="1" applyAlignment="1" applyProtection="1">
      <alignment horizontal="left"/>
      <protection/>
    </xf>
    <xf numFmtId="49" fontId="4" fillId="6" borderId="12" xfId="0" applyNumberFormat="1" applyFont="1" applyFill="1" applyBorder="1" applyAlignment="1" applyProtection="1">
      <alignment horizontal="left" wrapText="1"/>
      <protection locked="0"/>
    </xf>
    <xf numFmtId="49" fontId="4" fillId="6" borderId="17" xfId="0" applyNumberFormat="1" applyFont="1" applyFill="1" applyBorder="1" applyAlignment="1" applyProtection="1">
      <alignment horizontal="left" wrapText="1"/>
      <protection locked="0"/>
    </xf>
    <xf numFmtId="49" fontId="4" fillId="6" borderId="76" xfId="0" applyNumberFormat="1" applyFont="1" applyFill="1" applyBorder="1" applyAlignment="1" applyProtection="1">
      <alignment horizontal="left" vertical="top" wrapText="1"/>
      <protection locked="0"/>
    </xf>
    <xf numFmtId="49" fontId="4" fillId="6" borderId="70" xfId="0" applyNumberFormat="1" applyFont="1" applyFill="1" applyBorder="1" applyAlignment="1" applyProtection="1">
      <alignment horizontal="left" vertical="top" wrapText="1"/>
      <protection locked="0"/>
    </xf>
    <xf numFmtId="49" fontId="4" fillId="6" borderId="45" xfId="0" applyNumberFormat="1" applyFont="1" applyFill="1" applyBorder="1" applyAlignment="1" applyProtection="1">
      <alignment horizontal="left" vertical="top" wrapText="1"/>
      <protection locked="0"/>
    </xf>
    <xf numFmtId="0" fontId="31" fillId="4" borderId="87" xfId="0" applyFont="1" applyFill="1" applyBorder="1" applyAlignment="1" applyProtection="1">
      <alignment horizontal="center"/>
      <protection locked="0"/>
    </xf>
    <xf numFmtId="0" fontId="31" fillId="4" borderId="88" xfId="0" applyFont="1" applyFill="1" applyBorder="1" applyAlignment="1" applyProtection="1">
      <alignment horizontal="center"/>
      <protection locked="0"/>
    </xf>
    <xf numFmtId="49" fontId="9" fillId="6" borderId="12" xfId="0" applyNumberFormat="1" applyFont="1" applyFill="1" applyBorder="1" applyAlignment="1" applyProtection="1">
      <alignment horizontal="left" wrapText="1"/>
      <protection locked="0"/>
    </xf>
    <xf numFmtId="0" fontId="0" fillId="0" borderId="87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20" fillId="0" borderId="68" xfId="0" applyFont="1" applyBorder="1" applyAlignment="1" applyProtection="1">
      <alignment horizontal="left"/>
      <protection/>
    </xf>
    <xf numFmtId="0" fontId="20" fillId="0" borderId="69" xfId="0" applyFont="1" applyBorder="1" applyAlignment="1" applyProtection="1">
      <alignment horizontal="left"/>
      <protection/>
    </xf>
    <xf numFmtId="0" fontId="20" fillId="0" borderId="44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20" fillId="0" borderId="76" xfId="0" applyFont="1" applyBorder="1" applyAlignment="1" applyProtection="1">
      <alignment horizontal="left" vertical="top"/>
      <protection/>
    </xf>
    <xf numFmtId="0" fontId="20" fillId="0" borderId="70" xfId="0" applyFont="1" applyBorder="1" applyAlignment="1" applyProtection="1">
      <alignment horizontal="left" vertical="top"/>
      <protection/>
    </xf>
    <xf numFmtId="0" fontId="20" fillId="0" borderId="45" xfId="0" applyFont="1" applyBorder="1" applyAlignment="1" applyProtection="1">
      <alignment horizontal="left" vertical="top"/>
      <protection/>
    </xf>
    <xf numFmtId="49" fontId="4" fillId="6" borderId="12" xfId="0" applyNumberFormat="1" applyFont="1" applyFill="1" applyBorder="1" applyAlignment="1" applyProtection="1">
      <alignment horizontal="left" vertical="top" wrapText="1"/>
      <protection locked="0"/>
    </xf>
    <xf numFmtId="0" fontId="6" fillId="2" borderId="89" xfId="0" applyFont="1" applyFill="1" applyBorder="1" applyAlignment="1" applyProtection="1">
      <alignment horizontal="center" vertical="center" wrapText="1"/>
      <protection/>
    </xf>
    <xf numFmtId="0" fontId="6" fillId="2" borderId="35" xfId="0" applyFont="1" applyFill="1" applyBorder="1" applyAlignment="1" applyProtection="1">
      <alignment horizontal="center" vertical="center" wrapText="1"/>
      <protection/>
    </xf>
    <xf numFmtId="0" fontId="6" fillId="2" borderId="34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17" fillId="2" borderId="34" xfId="0" applyFont="1" applyFill="1" applyBorder="1" applyAlignment="1" applyProtection="1">
      <alignment horizontal="center" vertical="center" wrapText="1"/>
      <protection/>
    </xf>
    <xf numFmtId="0" fontId="17" fillId="2" borderId="90" xfId="0" applyFont="1" applyFill="1" applyBorder="1" applyAlignment="1" applyProtection="1">
      <alignment horizontal="center" vertical="center" wrapText="1"/>
      <protection/>
    </xf>
    <xf numFmtId="0" fontId="15" fillId="23" borderId="37" xfId="0" applyFont="1" applyFill="1" applyBorder="1" applyAlignment="1" applyProtection="1">
      <alignment horizontal="left" vertical="center"/>
      <protection/>
    </xf>
    <xf numFmtId="0" fontId="15" fillId="23" borderId="33" xfId="0" applyFont="1" applyFill="1" applyBorder="1" applyAlignment="1" applyProtection="1">
      <alignment horizontal="left" vertical="center"/>
      <protection/>
    </xf>
    <xf numFmtId="0" fontId="15" fillId="23" borderId="38" xfId="0" applyFont="1" applyFill="1" applyBorder="1" applyAlignment="1" applyProtection="1">
      <alignment horizontal="left" vertical="center"/>
      <protection/>
    </xf>
    <xf numFmtId="0" fontId="6" fillId="2" borderId="89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197" fontId="6" fillId="2" borderId="34" xfId="0" applyNumberFormat="1" applyFont="1" applyFill="1" applyBorder="1" applyAlignment="1" applyProtection="1">
      <alignment horizontal="center" vertical="center"/>
      <protection/>
    </xf>
    <xf numFmtId="197" fontId="6" fillId="2" borderId="10" xfId="0" applyNumberFormat="1" applyFont="1" applyFill="1" applyBorder="1" applyAlignment="1" applyProtection="1">
      <alignment horizontal="center" vertical="center"/>
      <protection/>
    </xf>
    <xf numFmtId="197" fontId="17" fillId="2" borderId="34" xfId="0" applyNumberFormat="1" applyFont="1" applyFill="1" applyBorder="1" applyAlignment="1" applyProtection="1">
      <alignment horizontal="center" vertical="center"/>
      <protection/>
    </xf>
    <xf numFmtId="197" fontId="17" fillId="2" borderId="90" xfId="0" applyNumberFormat="1" applyFont="1" applyFill="1" applyBorder="1" applyAlignment="1" applyProtection="1">
      <alignment horizontal="center" vertical="center"/>
      <protection/>
    </xf>
    <xf numFmtId="0" fontId="15" fillId="4" borderId="37" xfId="0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17" fillId="2" borderId="34" xfId="0" applyFont="1" applyFill="1" applyBorder="1" applyAlignment="1">
      <alignment horizontal="center" vertical="center" wrapText="1"/>
    </xf>
    <xf numFmtId="0" fontId="17" fillId="2" borderId="90" xfId="0" applyFont="1" applyFill="1" applyBorder="1" applyAlignment="1">
      <alignment horizontal="center" vertical="center" wrapText="1"/>
    </xf>
    <xf numFmtId="197" fontId="17" fillId="2" borderId="54" xfId="0" applyNumberFormat="1" applyFont="1" applyFill="1" applyBorder="1" applyAlignment="1" applyProtection="1">
      <alignment horizontal="center" vertical="center"/>
      <protection/>
    </xf>
    <xf numFmtId="197" fontId="17" fillId="2" borderId="74" xfId="0" applyNumberFormat="1" applyFont="1" applyFill="1" applyBorder="1" applyAlignment="1" applyProtection="1">
      <alignment horizontal="center" vertical="center"/>
      <protection/>
    </xf>
    <xf numFmtId="197" fontId="16" fillId="2" borderId="91" xfId="0" applyNumberFormat="1" applyFont="1" applyFill="1" applyBorder="1" applyAlignment="1" applyProtection="1">
      <alignment horizontal="center" vertical="center" wrapText="1"/>
      <protection/>
    </xf>
    <xf numFmtId="197" fontId="16" fillId="2" borderId="25" xfId="0" applyNumberFormat="1" applyFont="1" applyFill="1" applyBorder="1" applyAlignment="1" applyProtection="1">
      <alignment horizontal="center" vertical="center" wrapText="1"/>
      <protection/>
    </xf>
    <xf numFmtId="197" fontId="16" fillId="2" borderId="23" xfId="0" applyNumberFormat="1" applyFont="1" applyFill="1" applyBorder="1" applyAlignment="1" applyProtection="1">
      <alignment horizontal="center" vertical="center" wrapText="1"/>
      <protection/>
    </xf>
    <xf numFmtId="197" fontId="16" fillId="2" borderId="10" xfId="0" applyNumberFormat="1" applyFont="1" applyFill="1" applyBorder="1" applyAlignment="1" applyProtection="1">
      <alignment horizontal="center" vertical="center" wrapText="1"/>
      <protection/>
    </xf>
    <xf numFmtId="197" fontId="16" fillId="4" borderId="10" xfId="0" applyNumberFormat="1" applyFont="1" applyFill="1" applyBorder="1" applyAlignment="1" applyProtection="1">
      <alignment horizontal="center" vertical="center" wrapText="1"/>
      <protection/>
    </xf>
    <xf numFmtId="197" fontId="16" fillId="2" borderId="30" xfId="0" applyNumberFormat="1" applyFont="1" applyFill="1" applyBorder="1" applyAlignment="1" applyProtection="1">
      <alignment horizontal="center" vertical="center" wrapText="1"/>
      <protection/>
    </xf>
    <xf numFmtId="0" fontId="15" fillId="4" borderId="85" xfId="0" applyFont="1" applyFill="1" applyBorder="1" applyAlignment="1" applyProtection="1">
      <alignment horizontal="left"/>
      <protection/>
    </xf>
    <xf numFmtId="0" fontId="15" fillId="4" borderId="59" xfId="0" applyFont="1" applyFill="1" applyBorder="1" applyAlignment="1" applyProtection="1">
      <alignment horizontal="left"/>
      <protection/>
    </xf>
    <xf numFmtId="0" fontId="15" fillId="4" borderId="92" xfId="0" applyFont="1" applyFill="1" applyBorder="1" applyAlignment="1" applyProtection="1">
      <alignment horizontal="left"/>
      <protection/>
    </xf>
    <xf numFmtId="0" fontId="15" fillId="4" borderId="37" xfId="0" applyFont="1" applyFill="1" applyBorder="1" applyAlignment="1" applyProtection="1">
      <alignment horizontal="left" vertical="center"/>
      <protection/>
    </xf>
    <xf numFmtId="0" fontId="15" fillId="4" borderId="33" xfId="0" applyFont="1" applyFill="1" applyBorder="1" applyAlignment="1" applyProtection="1">
      <alignment horizontal="left" vertical="center"/>
      <protection/>
    </xf>
    <xf numFmtId="0" fontId="15" fillId="4" borderId="38" xfId="0" applyFont="1" applyFill="1" applyBorder="1" applyAlignment="1" applyProtection="1">
      <alignment horizontal="left" vertical="center"/>
      <protection/>
    </xf>
    <xf numFmtId="0" fontId="6" fillId="2" borderId="93" xfId="0" applyFont="1" applyFill="1" applyBorder="1" applyAlignment="1" applyProtection="1">
      <alignment horizontal="center" vertical="center" wrapText="1"/>
      <protection/>
    </xf>
    <xf numFmtId="0" fontId="6" fillId="2" borderId="42" xfId="0" applyFont="1" applyFill="1" applyBorder="1" applyAlignment="1" applyProtection="1">
      <alignment horizontal="center" vertical="center" wrapText="1"/>
      <protection/>
    </xf>
    <xf numFmtId="0" fontId="6" fillId="2" borderId="57" xfId="0" applyFont="1" applyFill="1" applyBorder="1" applyAlignment="1" applyProtection="1">
      <alignment horizontal="center" vertical="center" wrapText="1"/>
      <protection/>
    </xf>
    <xf numFmtId="197" fontId="16" fillId="2" borderId="31" xfId="0" applyNumberFormat="1" applyFont="1" applyFill="1" applyBorder="1" applyAlignment="1" applyProtection="1">
      <alignment horizontal="center" vertical="center" wrapText="1"/>
      <protection/>
    </xf>
    <xf numFmtId="197" fontId="16" fillId="2" borderId="24" xfId="0" applyNumberFormat="1" applyFont="1" applyFill="1" applyBorder="1" applyAlignment="1" applyProtection="1">
      <alignment horizontal="center" vertical="center" wrapText="1"/>
      <protection/>
    </xf>
    <xf numFmtId="197" fontId="16" fillId="2" borderId="54" xfId="0" applyNumberFormat="1" applyFont="1" applyFill="1" applyBorder="1" applyAlignment="1" applyProtection="1">
      <alignment horizontal="center" vertical="center" wrapText="1"/>
      <protection/>
    </xf>
    <xf numFmtId="197" fontId="16" fillId="2" borderId="94" xfId="0" applyNumberFormat="1" applyFont="1" applyFill="1" applyBorder="1" applyAlignment="1" applyProtection="1">
      <alignment horizontal="center" vertical="center" wrapText="1"/>
      <protection/>
    </xf>
    <xf numFmtId="197" fontId="17" fillId="2" borderId="54" xfId="0" applyNumberFormat="1" applyFont="1" applyFill="1" applyBorder="1" applyAlignment="1" applyProtection="1">
      <alignment horizontal="center" vertical="center" wrapText="1"/>
      <protection/>
    </xf>
    <xf numFmtId="197" fontId="17" fillId="2" borderId="74" xfId="0" applyNumberFormat="1" applyFont="1" applyFill="1" applyBorder="1" applyAlignment="1" applyProtection="1">
      <alignment horizontal="center" vertical="center" wrapText="1"/>
      <protection/>
    </xf>
    <xf numFmtId="197" fontId="17" fillId="2" borderId="55" xfId="0" applyNumberFormat="1" applyFont="1" applyFill="1" applyBorder="1" applyAlignment="1" applyProtection="1">
      <alignment horizontal="center" vertical="center" wrapText="1"/>
      <protection/>
    </xf>
    <xf numFmtId="197" fontId="4" fillId="6" borderId="76" xfId="0" applyNumberFormat="1" applyFont="1" applyFill="1" applyBorder="1" applyAlignment="1" applyProtection="1">
      <alignment horizontal="center"/>
      <protection locked="0"/>
    </xf>
    <xf numFmtId="197" fontId="4" fillId="6" borderId="95" xfId="0" applyNumberFormat="1" applyFont="1" applyFill="1" applyBorder="1" applyAlignment="1" applyProtection="1">
      <alignment horizontal="center"/>
      <protection locked="0"/>
    </xf>
    <xf numFmtId="197" fontId="4" fillId="6" borderId="76" xfId="0" applyNumberFormat="1" applyFont="1" applyFill="1" applyBorder="1" applyAlignment="1" applyProtection="1">
      <alignment horizontal="right"/>
      <protection locked="0"/>
    </xf>
    <xf numFmtId="197" fontId="4" fillId="6" borderId="95" xfId="0" applyNumberFormat="1" applyFont="1" applyFill="1" applyBorder="1" applyAlignment="1" applyProtection="1">
      <alignment horizontal="right"/>
      <protection locked="0"/>
    </xf>
    <xf numFmtId="197" fontId="4" fillId="6" borderId="78" xfId="0" applyNumberFormat="1" applyFont="1" applyFill="1" applyBorder="1" applyAlignment="1" applyProtection="1">
      <alignment horizontal="center"/>
      <protection locked="0"/>
    </xf>
    <xf numFmtId="197" fontId="4" fillId="6" borderId="38" xfId="0" applyNumberFormat="1" applyFont="1" applyFill="1" applyBorder="1" applyAlignment="1" applyProtection="1">
      <alignment horizontal="center"/>
      <protection locked="0"/>
    </xf>
    <xf numFmtId="0" fontId="4" fillId="0" borderId="96" xfId="0" applyFont="1" applyBorder="1" applyAlignment="1" applyProtection="1">
      <alignment horizontal="left"/>
      <protection/>
    </xf>
    <xf numFmtId="0" fontId="4" fillId="0" borderId="72" xfId="0" applyFont="1" applyBorder="1" applyAlignment="1" applyProtection="1">
      <alignment horizontal="left"/>
      <protection/>
    </xf>
    <xf numFmtId="0" fontId="4" fillId="0" borderId="48" xfId="0" applyFont="1" applyBorder="1" applyAlignment="1" applyProtection="1">
      <alignment horizontal="left"/>
      <protection/>
    </xf>
    <xf numFmtId="0" fontId="4" fillId="0" borderId="97" xfId="0" applyFont="1" applyFill="1" applyBorder="1" applyAlignment="1" applyProtection="1">
      <alignment horizontal="left" indent="5"/>
      <protection/>
    </xf>
    <xf numFmtId="0" fontId="4" fillId="0" borderId="70" xfId="0" applyFont="1" applyFill="1" applyBorder="1" applyAlignment="1" applyProtection="1">
      <alignment horizontal="left" indent="5"/>
      <protection/>
    </xf>
    <xf numFmtId="0" fontId="4" fillId="0" borderId="45" xfId="0" applyFont="1" applyFill="1" applyBorder="1" applyAlignment="1" applyProtection="1">
      <alignment horizontal="left" indent="5"/>
      <protection/>
    </xf>
    <xf numFmtId="197" fontId="4" fillId="6" borderId="66" xfId="0" applyNumberFormat="1" applyFont="1" applyFill="1" applyBorder="1" applyAlignment="1" applyProtection="1">
      <alignment horizontal="right"/>
      <protection locked="0"/>
    </xf>
    <xf numFmtId="197" fontId="4" fillId="6" borderId="98" xfId="0" applyNumberFormat="1" applyFont="1" applyFill="1" applyBorder="1" applyAlignment="1" applyProtection="1">
      <alignment horizontal="right"/>
      <protection locked="0"/>
    </xf>
    <xf numFmtId="197" fontId="4" fillId="6" borderId="67" xfId="0" applyNumberFormat="1" applyFont="1" applyFill="1" applyBorder="1" applyAlignment="1" applyProtection="1">
      <alignment horizontal="right"/>
      <protection locked="0"/>
    </xf>
    <xf numFmtId="197" fontId="4" fillId="6" borderId="99" xfId="0" applyNumberFormat="1" applyFont="1" applyFill="1" applyBorder="1" applyAlignment="1" applyProtection="1">
      <alignment horizontal="right"/>
      <protection locked="0"/>
    </xf>
    <xf numFmtId="0" fontId="15" fillId="23" borderId="85" xfId="0" applyFont="1" applyFill="1" applyBorder="1" applyAlignment="1" applyProtection="1">
      <alignment horizontal="left" indent="1"/>
      <protection/>
    </xf>
    <xf numFmtId="0" fontId="15" fillId="23" borderId="59" xfId="0" applyFont="1" applyFill="1" applyBorder="1" applyAlignment="1" applyProtection="1">
      <alignment horizontal="left" indent="1"/>
      <protection/>
    </xf>
    <xf numFmtId="0" fontId="15" fillId="23" borderId="63" xfId="0" applyFont="1" applyFill="1" applyBorder="1" applyAlignment="1" applyProtection="1">
      <alignment horizontal="left" indent="1"/>
      <protection/>
    </xf>
    <xf numFmtId="0" fontId="4" fillId="0" borderId="97" xfId="0" applyFont="1" applyFill="1" applyBorder="1" applyAlignment="1" applyProtection="1">
      <alignment horizontal="left" indent="7"/>
      <protection/>
    </xf>
    <xf numFmtId="0" fontId="4" fillId="0" borderId="70" xfId="0" applyFont="1" applyFill="1" applyBorder="1" applyAlignment="1" applyProtection="1">
      <alignment horizontal="left" indent="7"/>
      <protection/>
    </xf>
    <xf numFmtId="0" fontId="4" fillId="0" borderId="45" xfId="0" applyFont="1" applyFill="1" applyBorder="1" applyAlignment="1" applyProtection="1">
      <alignment horizontal="left" indent="7"/>
      <protection/>
    </xf>
    <xf numFmtId="197" fontId="4" fillId="6" borderId="52" xfId="0" applyNumberFormat="1" applyFont="1" applyFill="1" applyBorder="1" applyAlignment="1" applyProtection="1">
      <alignment horizontal="right"/>
      <protection locked="0"/>
    </xf>
    <xf numFmtId="197" fontId="4" fillId="6" borderId="100" xfId="0" applyNumberFormat="1" applyFont="1" applyFill="1" applyBorder="1" applyAlignment="1" applyProtection="1">
      <alignment horizontal="right"/>
      <protection locked="0"/>
    </xf>
    <xf numFmtId="0" fontId="4" fillId="0" borderId="97" xfId="0" applyFont="1" applyBorder="1" applyAlignment="1" applyProtection="1">
      <alignment horizontal="left" indent="11"/>
      <protection/>
    </xf>
    <xf numFmtId="0" fontId="4" fillId="0" borderId="70" xfId="0" applyFont="1" applyBorder="1" applyAlignment="1" applyProtection="1">
      <alignment horizontal="left" indent="11"/>
      <protection/>
    </xf>
    <xf numFmtId="0" fontId="4" fillId="0" borderId="45" xfId="0" applyFont="1" applyBorder="1" applyAlignment="1" applyProtection="1">
      <alignment horizontal="left" indent="11"/>
      <protection/>
    </xf>
    <xf numFmtId="197" fontId="6" fillId="24" borderId="78" xfId="0" applyNumberFormat="1" applyFont="1" applyFill="1" applyBorder="1" applyAlignment="1" applyProtection="1">
      <alignment/>
      <protection/>
    </xf>
    <xf numFmtId="197" fontId="6" fillId="24" borderId="38" xfId="0" applyNumberFormat="1" applyFont="1" applyFill="1" applyBorder="1" applyAlignment="1" applyProtection="1">
      <alignment/>
      <protection/>
    </xf>
    <xf numFmtId="0" fontId="4" fillId="0" borderId="96" xfId="0" applyFont="1" applyBorder="1" applyAlignment="1" applyProtection="1">
      <alignment horizontal="left" indent="1"/>
      <protection/>
    </xf>
    <xf numFmtId="0" fontId="4" fillId="0" borderId="72" xfId="0" applyFont="1" applyBorder="1" applyAlignment="1" applyProtection="1">
      <alignment horizontal="left" indent="1"/>
      <protection/>
    </xf>
    <xf numFmtId="0" fontId="4" fillId="0" borderId="48" xfId="0" applyFont="1" applyBorder="1" applyAlignment="1" applyProtection="1">
      <alignment horizontal="left" indent="1"/>
      <protection/>
    </xf>
    <xf numFmtId="0" fontId="4" fillId="0" borderId="101" xfId="0" applyFont="1" applyBorder="1" applyAlignment="1" applyProtection="1">
      <alignment horizontal="left" indent="5"/>
      <protection/>
    </xf>
    <xf numFmtId="0" fontId="4" fillId="0" borderId="77" xfId="0" applyFont="1" applyBorder="1" applyAlignment="1" applyProtection="1">
      <alignment horizontal="left" indent="5"/>
      <protection/>
    </xf>
    <xf numFmtId="0" fontId="4" fillId="0" borderId="51" xfId="0" applyFont="1" applyBorder="1" applyAlignment="1" applyProtection="1">
      <alignment horizontal="left" indent="5"/>
      <protection/>
    </xf>
    <xf numFmtId="197" fontId="4" fillId="6" borderId="53" xfId="0" applyNumberFormat="1" applyFont="1" applyFill="1" applyBorder="1" applyAlignment="1" applyProtection="1">
      <alignment horizontal="center"/>
      <protection locked="0"/>
    </xf>
    <xf numFmtId="197" fontId="4" fillId="6" borderId="102" xfId="0" applyNumberFormat="1" applyFont="1" applyFill="1" applyBorder="1" applyAlignment="1" applyProtection="1">
      <alignment horizontal="center"/>
      <protection locked="0"/>
    </xf>
    <xf numFmtId="0" fontId="6" fillId="2" borderId="93" xfId="0" applyFont="1" applyFill="1" applyBorder="1" applyAlignment="1" applyProtection="1">
      <alignment horizontal="left" vertical="center" indent="3"/>
      <protection/>
    </xf>
    <xf numFmtId="0" fontId="6" fillId="2" borderId="57" xfId="0" applyFont="1" applyFill="1" applyBorder="1" applyAlignment="1" applyProtection="1">
      <alignment horizontal="left" vertical="center" indent="3"/>
      <protection/>
    </xf>
    <xf numFmtId="0" fontId="4" fillId="0" borderId="103" xfId="0" applyFont="1" applyFill="1" applyBorder="1" applyAlignment="1" applyProtection="1">
      <alignment horizontal="left" indent="5"/>
      <protection/>
    </xf>
    <xf numFmtId="0" fontId="4" fillId="0" borderId="71" xfId="0" applyFont="1" applyFill="1" applyBorder="1" applyAlignment="1" applyProtection="1">
      <alignment horizontal="left" indent="5"/>
      <protection/>
    </xf>
    <xf numFmtId="0" fontId="4" fillId="0" borderId="47" xfId="0" applyFont="1" applyFill="1" applyBorder="1" applyAlignment="1" applyProtection="1">
      <alignment horizontal="left" indent="5"/>
      <protection/>
    </xf>
    <xf numFmtId="0" fontId="4" fillId="0" borderId="103" xfId="0" applyFont="1" applyBorder="1" applyAlignment="1" applyProtection="1">
      <alignment horizontal="left" indent="1"/>
      <protection/>
    </xf>
    <xf numFmtId="0" fontId="4" fillId="0" borderId="71" xfId="0" applyFont="1" applyBorder="1" applyAlignment="1" applyProtection="1">
      <alignment horizontal="left" indent="1"/>
      <protection/>
    </xf>
    <xf numFmtId="0" fontId="4" fillId="0" borderId="47" xfId="0" applyFont="1" applyBorder="1" applyAlignment="1" applyProtection="1">
      <alignment horizontal="left" indent="1"/>
      <protection/>
    </xf>
    <xf numFmtId="197" fontId="17" fillId="2" borderId="91" xfId="0" applyNumberFormat="1" applyFont="1" applyFill="1" applyBorder="1" applyAlignment="1" applyProtection="1">
      <alignment horizontal="center" vertical="center"/>
      <protection/>
    </xf>
    <xf numFmtId="197" fontId="17" fillId="2" borderId="23" xfId="0" applyNumberFormat="1" applyFont="1" applyFill="1" applyBorder="1" applyAlignment="1" applyProtection="1">
      <alignment horizontal="center" vertical="center"/>
      <protection/>
    </xf>
    <xf numFmtId="197" fontId="13" fillId="2" borderId="10" xfId="0" applyNumberFormat="1" applyFont="1" applyFill="1" applyBorder="1" applyAlignment="1" applyProtection="1">
      <alignment horizontal="center" vertical="center"/>
      <protection/>
    </xf>
    <xf numFmtId="197" fontId="13" fillId="2" borderId="18" xfId="0" applyNumberFormat="1" applyFont="1" applyFill="1" applyBorder="1" applyAlignment="1" applyProtection="1">
      <alignment horizontal="center" vertical="center"/>
      <protection/>
    </xf>
    <xf numFmtId="197" fontId="16" fillId="2" borderId="34" xfId="0" applyNumberFormat="1" applyFont="1" applyFill="1" applyBorder="1" applyAlignment="1" applyProtection="1">
      <alignment horizontal="center" vertical="center"/>
      <protection/>
    </xf>
    <xf numFmtId="197" fontId="16" fillId="2" borderId="90" xfId="0" applyNumberFormat="1" applyFont="1" applyFill="1" applyBorder="1" applyAlignment="1" applyProtection="1">
      <alignment horizontal="center" vertical="center"/>
      <protection/>
    </xf>
    <xf numFmtId="0" fontId="6" fillId="2" borderId="55" xfId="0" applyFont="1" applyFill="1" applyBorder="1" applyAlignment="1" applyProtection="1">
      <alignment horizontal="center" vertical="center"/>
      <protection/>
    </xf>
    <xf numFmtId="0" fontId="6" fillId="2" borderId="34" xfId="0" applyFont="1" applyFill="1" applyBorder="1" applyAlignment="1" applyProtection="1">
      <alignment horizontal="center" vertical="center"/>
      <protection/>
    </xf>
    <xf numFmtId="0" fontId="6" fillId="2" borderId="64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197" fontId="13" fillId="2" borderId="10" xfId="0" applyNumberFormat="1" applyFont="1" applyFill="1" applyBorder="1" applyAlignment="1" applyProtection="1">
      <alignment horizontal="center" vertical="center" wrapText="1"/>
      <protection/>
    </xf>
    <xf numFmtId="197" fontId="15" fillId="4" borderId="33" xfId="0" applyNumberFormat="1" applyFont="1" applyFill="1" applyBorder="1" applyAlignment="1" applyProtection="1">
      <alignment horizontal="center"/>
      <protection/>
    </xf>
    <xf numFmtId="197" fontId="15" fillId="4" borderId="38" xfId="0" applyNumberFormat="1" applyFont="1" applyFill="1" applyBorder="1" applyAlignment="1" applyProtection="1">
      <alignment horizontal="center"/>
      <protection/>
    </xf>
    <xf numFmtId="197" fontId="6" fillId="2" borderId="78" xfId="0" applyNumberFormat="1" applyFont="1" applyFill="1" applyBorder="1" applyAlignment="1" applyProtection="1">
      <alignment horizontal="center" vertical="center"/>
      <protection/>
    </xf>
    <xf numFmtId="197" fontId="6" fillId="2" borderId="64" xfId="0" applyNumberFormat="1" applyFont="1" applyFill="1" applyBorder="1" applyAlignment="1" applyProtection="1">
      <alignment horizontal="center" vertical="center"/>
      <protection/>
    </xf>
    <xf numFmtId="0" fontId="4" fillId="0" borderId="103" xfId="0" applyFont="1" applyFill="1" applyBorder="1" applyAlignment="1" applyProtection="1">
      <alignment horizontal="left" indent="2"/>
      <protection/>
    </xf>
    <xf numFmtId="0" fontId="4" fillId="0" borderId="71" xfId="0" applyFont="1" applyFill="1" applyBorder="1" applyAlignment="1" applyProtection="1">
      <alignment horizontal="left" indent="2"/>
      <protection/>
    </xf>
    <xf numFmtId="0" fontId="4" fillId="0" borderId="47" xfId="0" applyFont="1" applyFill="1" applyBorder="1" applyAlignment="1" applyProtection="1">
      <alignment horizontal="left" indent="2"/>
      <protection/>
    </xf>
    <xf numFmtId="0" fontId="4" fillId="0" borderId="97" xfId="0" applyFont="1" applyFill="1" applyBorder="1" applyAlignment="1" applyProtection="1">
      <alignment horizontal="left" indent="2"/>
      <protection/>
    </xf>
    <xf numFmtId="0" fontId="4" fillId="0" borderId="70" xfId="0" applyFont="1" applyFill="1" applyBorder="1" applyAlignment="1" applyProtection="1">
      <alignment horizontal="left" indent="2"/>
      <protection/>
    </xf>
    <xf numFmtId="0" fontId="4" fillId="0" borderId="45" xfId="0" applyFont="1" applyFill="1" applyBorder="1" applyAlignment="1" applyProtection="1">
      <alignment horizontal="left" indent="2"/>
      <protection/>
    </xf>
    <xf numFmtId="197" fontId="16" fillId="2" borderId="54" xfId="0" applyNumberFormat="1" applyFont="1" applyFill="1" applyBorder="1" applyAlignment="1" applyProtection="1">
      <alignment horizontal="center" vertical="center"/>
      <protection/>
    </xf>
    <xf numFmtId="197" fontId="16" fillId="2" borderId="74" xfId="0" applyNumberFormat="1" applyFont="1" applyFill="1" applyBorder="1" applyAlignment="1" applyProtection="1">
      <alignment horizontal="center" vertical="center"/>
      <protection/>
    </xf>
    <xf numFmtId="197" fontId="16" fillId="2" borderId="55" xfId="0" applyNumberFormat="1" applyFont="1" applyFill="1" applyBorder="1" applyAlignment="1" applyProtection="1">
      <alignment horizontal="center" vertical="center"/>
      <protection/>
    </xf>
    <xf numFmtId="197" fontId="6" fillId="2" borderId="54" xfId="0" applyNumberFormat="1" applyFont="1" applyFill="1" applyBorder="1" applyAlignment="1" applyProtection="1">
      <alignment horizontal="center" vertical="center"/>
      <protection/>
    </xf>
    <xf numFmtId="197" fontId="6" fillId="2" borderId="94" xfId="0" applyNumberFormat="1" applyFont="1" applyFill="1" applyBorder="1" applyAlignment="1" applyProtection="1">
      <alignment horizontal="center" vertical="center"/>
      <protection/>
    </xf>
    <xf numFmtId="0" fontId="4" fillId="0" borderId="96" xfId="0" applyFont="1" applyFill="1" applyBorder="1" applyAlignment="1" applyProtection="1">
      <alignment horizontal="left" indent="1"/>
      <protection/>
    </xf>
    <xf numFmtId="0" fontId="4" fillId="0" borderId="72" xfId="0" applyFont="1" applyFill="1" applyBorder="1" applyAlignment="1" applyProtection="1">
      <alignment horizontal="left" indent="1"/>
      <protection/>
    </xf>
    <xf numFmtId="0" fontId="4" fillId="0" borderId="48" xfId="0" applyFont="1" applyFill="1" applyBorder="1" applyAlignment="1" applyProtection="1">
      <alignment horizontal="left" indent="1"/>
      <protection/>
    </xf>
    <xf numFmtId="197" fontId="4" fillId="6" borderId="104" xfId="0" applyNumberFormat="1" applyFont="1" applyFill="1" applyBorder="1" applyAlignment="1" applyProtection="1">
      <alignment/>
      <protection locked="0"/>
    </xf>
    <xf numFmtId="197" fontId="4" fillId="6" borderId="105" xfId="0" applyNumberFormat="1" applyFont="1" applyFill="1" applyBorder="1" applyAlignment="1" applyProtection="1">
      <alignment/>
      <protection locked="0"/>
    </xf>
    <xf numFmtId="197" fontId="4" fillId="6" borderId="106" xfId="0" applyNumberFormat="1" applyFont="1" applyFill="1" applyBorder="1" applyAlignment="1" applyProtection="1">
      <alignment/>
      <protection locked="0"/>
    </xf>
    <xf numFmtId="197" fontId="16" fillId="2" borderId="91" xfId="0" applyNumberFormat="1" applyFont="1" applyFill="1" applyBorder="1" applyAlignment="1" applyProtection="1">
      <alignment horizontal="center" vertical="center"/>
      <protection/>
    </xf>
    <xf numFmtId="197" fontId="16" fillId="2" borderId="23" xfId="0" applyNumberFormat="1" applyFont="1" applyFill="1" applyBorder="1" applyAlignment="1" applyProtection="1">
      <alignment horizontal="center" vertical="center"/>
      <protection/>
    </xf>
    <xf numFmtId="197" fontId="16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91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197" fontId="6" fillId="2" borderId="43" xfId="0" applyNumberFormat="1" applyFont="1" applyFill="1" applyBorder="1" applyAlignment="1" applyProtection="1">
      <alignment horizontal="center" vertical="center"/>
      <protection/>
    </xf>
    <xf numFmtId="197" fontId="6" fillId="2" borderId="58" xfId="0" applyNumberFormat="1" applyFont="1" applyFill="1" applyBorder="1" applyAlignment="1" applyProtection="1">
      <alignment horizontal="center" vertical="center"/>
      <protection/>
    </xf>
    <xf numFmtId="197" fontId="6" fillId="2" borderId="62" xfId="0" applyNumberFormat="1" applyFont="1" applyFill="1" applyBorder="1" applyAlignment="1" applyProtection="1">
      <alignment horizontal="center" vertical="center"/>
      <protection/>
    </xf>
    <xf numFmtId="197" fontId="6" fillId="2" borderId="107" xfId="0" applyNumberFormat="1" applyFont="1" applyFill="1" applyBorder="1" applyAlignment="1" applyProtection="1">
      <alignment horizontal="center" vertical="center"/>
      <protection/>
    </xf>
    <xf numFmtId="197" fontId="6" fillId="2" borderId="59" xfId="0" applyNumberFormat="1" applyFont="1" applyFill="1" applyBorder="1" applyAlignment="1" applyProtection="1">
      <alignment horizontal="center" vertical="center"/>
      <protection/>
    </xf>
    <xf numFmtId="197" fontId="6" fillId="2" borderId="63" xfId="0" applyNumberFormat="1" applyFont="1" applyFill="1" applyBorder="1" applyAlignment="1" applyProtection="1">
      <alignment horizontal="center" vertical="center"/>
      <protection/>
    </xf>
    <xf numFmtId="197" fontId="6" fillId="2" borderId="38" xfId="0" applyNumberFormat="1" applyFont="1" applyFill="1" applyBorder="1" applyAlignment="1" applyProtection="1">
      <alignment horizontal="center" vertical="center"/>
      <protection/>
    </xf>
    <xf numFmtId="197" fontId="6" fillId="2" borderId="74" xfId="0" applyNumberFormat="1" applyFont="1" applyFill="1" applyBorder="1" applyAlignment="1" applyProtection="1">
      <alignment horizontal="center" vertical="center"/>
      <protection/>
    </xf>
    <xf numFmtId="197" fontId="6" fillId="2" borderId="33" xfId="0" applyNumberFormat="1" applyFont="1" applyFill="1" applyBorder="1" applyAlignment="1" applyProtection="1">
      <alignment horizontal="center" vertical="center"/>
      <protection/>
    </xf>
    <xf numFmtId="197" fontId="4" fillId="6" borderId="32" xfId="0" applyNumberFormat="1" applyFont="1" applyFill="1" applyBorder="1" applyAlignment="1" applyProtection="1">
      <alignment/>
      <protection locked="0"/>
    </xf>
    <xf numFmtId="0" fontId="6" fillId="2" borderId="93" xfId="0" applyFont="1" applyFill="1" applyBorder="1" applyAlignment="1" applyProtection="1">
      <alignment horizontal="center" vertical="center"/>
      <protection/>
    </xf>
    <xf numFmtId="0" fontId="6" fillId="2" borderId="57" xfId="0" applyFont="1" applyFill="1" applyBorder="1" applyAlignment="1" applyProtection="1">
      <alignment horizontal="center" vertical="center"/>
      <protection/>
    </xf>
    <xf numFmtId="0" fontId="4" fillId="0" borderId="97" xfId="0" applyFont="1" applyBorder="1" applyAlignment="1" applyProtection="1">
      <alignment horizontal="left" indent="6"/>
      <protection/>
    </xf>
    <xf numFmtId="0" fontId="4" fillId="0" borderId="70" xfId="0" applyFont="1" applyBorder="1" applyAlignment="1" applyProtection="1">
      <alignment horizontal="left" indent="6"/>
      <protection/>
    </xf>
    <xf numFmtId="0" fontId="4" fillId="0" borderId="45" xfId="0" applyFont="1" applyBorder="1" applyAlignment="1" applyProtection="1">
      <alignment horizontal="left" indent="6"/>
      <protection/>
    </xf>
    <xf numFmtId="0" fontId="4" fillId="0" borderId="97" xfId="0" applyFont="1" applyBorder="1" applyAlignment="1" applyProtection="1">
      <alignment horizontal="left" indent="5"/>
      <protection/>
    </xf>
    <xf numFmtId="0" fontId="4" fillId="0" borderId="70" xfId="0" applyFont="1" applyBorder="1" applyAlignment="1" applyProtection="1">
      <alignment horizontal="left" indent="5"/>
      <protection/>
    </xf>
    <xf numFmtId="0" fontId="4" fillId="0" borderId="45" xfId="0" applyFont="1" applyBorder="1" applyAlignment="1" applyProtection="1">
      <alignment horizontal="left" indent="5"/>
      <protection/>
    </xf>
    <xf numFmtId="0" fontId="15" fillId="23" borderId="37" xfId="0" applyFont="1" applyFill="1" applyBorder="1" applyAlignment="1" applyProtection="1">
      <alignment horizontal="left"/>
      <protection/>
    </xf>
    <xf numFmtId="0" fontId="15" fillId="23" borderId="33" xfId="0" applyFont="1" applyFill="1" applyBorder="1" applyAlignment="1" applyProtection="1">
      <alignment horizontal="left"/>
      <protection/>
    </xf>
    <xf numFmtId="0" fontId="4" fillId="0" borderId="108" xfId="0" applyFont="1" applyBorder="1" applyAlignment="1" applyProtection="1">
      <alignment horizontal="left" indent="1"/>
      <protection/>
    </xf>
    <xf numFmtId="0" fontId="4" fillId="0" borderId="73" xfId="0" applyFont="1" applyBorder="1" applyAlignment="1" applyProtection="1">
      <alignment horizontal="left" indent="1"/>
      <protection/>
    </xf>
    <xf numFmtId="0" fontId="4" fillId="0" borderId="65" xfId="0" applyFont="1" applyBorder="1" applyAlignment="1" applyProtection="1">
      <alignment horizontal="left" indent="1"/>
      <protection/>
    </xf>
    <xf numFmtId="0" fontId="4" fillId="0" borderId="108" xfId="0" applyFont="1" applyBorder="1" applyAlignment="1" applyProtection="1">
      <alignment horizontal="left" indent="5"/>
      <protection/>
    </xf>
    <xf numFmtId="0" fontId="4" fillId="0" borderId="73" xfId="0" applyFont="1" applyBorder="1" applyAlignment="1" applyProtection="1">
      <alignment horizontal="left" indent="5"/>
      <protection/>
    </xf>
    <xf numFmtId="0" fontId="4" fillId="0" borderId="65" xfId="0" applyFont="1" applyBorder="1" applyAlignment="1" applyProtection="1">
      <alignment horizontal="left" indent="5"/>
      <protection/>
    </xf>
    <xf numFmtId="0" fontId="4" fillId="0" borderId="97" xfId="0" applyFont="1" applyBorder="1" applyAlignment="1" applyProtection="1">
      <alignment horizontal="left" indent="1"/>
      <protection/>
    </xf>
    <xf numFmtId="0" fontId="4" fillId="0" borderId="70" xfId="0" applyFont="1" applyBorder="1" applyAlignment="1" applyProtection="1">
      <alignment horizontal="left" indent="1"/>
      <protection/>
    </xf>
    <xf numFmtId="0" fontId="4" fillId="0" borderId="45" xfId="0" applyFont="1" applyBorder="1" applyAlignment="1" applyProtection="1">
      <alignment horizontal="left" indent="1"/>
      <protection/>
    </xf>
    <xf numFmtId="0" fontId="15" fillId="4" borderId="35" xfId="0" applyFont="1" applyFill="1" applyBorder="1" applyAlignment="1" applyProtection="1">
      <alignment horizontal="left"/>
      <protection/>
    </xf>
    <xf numFmtId="0" fontId="15" fillId="4" borderId="64" xfId="0" applyFont="1" applyFill="1" applyBorder="1" applyAlignment="1" applyProtection="1">
      <alignment horizontal="left"/>
      <protection/>
    </xf>
    <xf numFmtId="0" fontId="15" fillId="4" borderId="10" xfId="0" applyFont="1" applyFill="1" applyBorder="1" applyAlignment="1" applyProtection="1">
      <alignment horizontal="left"/>
      <protection/>
    </xf>
    <xf numFmtId="0" fontId="15" fillId="4" borderId="18" xfId="0" applyFont="1" applyFill="1" applyBorder="1" applyAlignment="1" applyProtection="1">
      <alignment horizontal="left"/>
      <protection/>
    </xf>
    <xf numFmtId="0" fontId="15" fillId="23" borderId="85" xfId="0" applyFont="1" applyFill="1" applyBorder="1" applyAlignment="1" applyProtection="1">
      <alignment horizontal="left"/>
      <protection/>
    </xf>
    <xf numFmtId="0" fontId="15" fillId="23" borderId="59" xfId="0" applyFont="1" applyFill="1" applyBorder="1" applyAlignment="1" applyProtection="1">
      <alignment horizontal="left"/>
      <protection/>
    </xf>
    <xf numFmtId="0" fontId="15" fillId="23" borderId="63" xfId="0" applyFont="1" applyFill="1" applyBorder="1" applyAlignment="1" applyProtection="1">
      <alignment horizontal="left"/>
      <protection/>
    </xf>
    <xf numFmtId="197" fontId="4" fillId="6" borderId="66" xfId="0" applyNumberFormat="1" applyFont="1" applyFill="1" applyBorder="1" applyAlignment="1" applyProtection="1">
      <alignment horizontal="center"/>
      <protection locked="0"/>
    </xf>
    <xf numFmtId="197" fontId="4" fillId="6" borderId="98" xfId="0" applyNumberFormat="1" applyFont="1" applyFill="1" applyBorder="1" applyAlignment="1" applyProtection="1">
      <alignment horizontal="center"/>
      <protection locked="0"/>
    </xf>
    <xf numFmtId="197" fontId="6" fillId="24" borderId="64" xfId="0" applyNumberFormat="1" applyFont="1" applyFill="1" applyBorder="1" applyAlignment="1" applyProtection="1">
      <alignment/>
      <protection/>
    </xf>
    <xf numFmtId="197" fontId="4" fillId="6" borderId="76" xfId="0" applyNumberFormat="1" applyFont="1" applyFill="1" applyBorder="1" applyAlignment="1" applyProtection="1">
      <alignment/>
      <protection locked="0"/>
    </xf>
    <xf numFmtId="197" fontId="4" fillId="6" borderId="70" xfId="0" applyNumberFormat="1" applyFont="1" applyFill="1" applyBorder="1" applyAlignment="1" applyProtection="1">
      <alignment/>
      <protection locked="0"/>
    </xf>
    <xf numFmtId="197" fontId="4" fillId="6" borderId="95" xfId="0" applyNumberFormat="1" applyFont="1" applyFill="1" applyBorder="1" applyAlignment="1" applyProtection="1">
      <alignment/>
      <protection locked="0"/>
    </xf>
    <xf numFmtId="197" fontId="4" fillId="6" borderId="45" xfId="0" applyNumberFormat="1" applyFont="1" applyFill="1" applyBorder="1" applyAlignment="1" applyProtection="1">
      <alignment/>
      <protection locked="0"/>
    </xf>
    <xf numFmtId="197" fontId="4" fillId="6" borderId="53" xfId="0" applyNumberFormat="1" applyFont="1" applyFill="1" applyBorder="1" applyAlignment="1" applyProtection="1">
      <alignment/>
      <protection locked="0"/>
    </xf>
    <xf numFmtId="197" fontId="4" fillId="6" borderId="73" xfId="0" applyNumberFormat="1" applyFont="1" applyFill="1" applyBorder="1" applyAlignment="1" applyProtection="1">
      <alignment/>
      <protection locked="0"/>
    </xf>
    <xf numFmtId="197" fontId="4" fillId="6" borderId="65" xfId="0" applyNumberFormat="1" applyFont="1" applyFill="1" applyBorder="1" applyAlignment="1" applyProtection="1">
      <alignment/>
      <protection locked="0"/>
    </xf>
    <xf numFmtId="0" fontId="17" fillId="2" borderId="78" xfId="0" applyFont="1" applyFill="1" applyBorder="1" applyAlignment="1" applyProtection="1">
      <alignment horizontal="center" vertical="center"/>
      <protection/>
    </xf>
    <xf numFmtId="0" fontId="17" fillId="2" borderId="38" xfId="0" applyFont="1" applyFill="1" applyBorder="1" applyAlignment="1" applyProtection="1">
      <alignment horizontal="center" vertical="center"/>
      <protection/>
    </xf>
    <xf numFmtId="0" fontId="17" fillId="2" borderId="64" xfId="0" applyFont="1" applyFill="1" applyBorder="1" applyAlignment="1" applyProtection="1">
      <alignment horizontal="center" vertical="center"/>
      <protection/>
    </xf>
    <xf numFmtId="197" fontId="4" fillId="6" borderId="102" xfId="0" applyNumberFormat="1" applyFont="1" applyFill="1" applyBorder="1" applyAlignment="1" applyProtection="1">
      <alignment/>
      <protection locked="0"/>
    </xf>
    <xf numFmtId="0" fontId="4" fillId="6" borderId="104" xfId="0" applyFont="1" applyFill="1" applyBorder="1" applyAlignment="1" applyProtection="1">
      <alignment/>
      <protection locked="0"/>
    </xf>
    <xf numFmtId="0" fontId="4" fillId="6" borderId="105" xfId="0" applyFont="1" applyFill="1" applyBorder="1" applyAlignment="1" applyProtection="1">
      <alignment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17" fillId="2" borderId="91" xfId="0" applyFont="1" applyFill="1" applyBorder="1" applyAlignment="1" applyProtection="1">
      <alignment horizontal="center" vertical="center" wrapText="1"/>
      <protection/>
    </xf>
    <xf numFmtId="0" fontId="17" fillId="2" borderId="25" xfId="0" applyFont="1" applyFill="1" applyBorder="1" applyAlignment="1" applyProtection="1">
      <alignment horizontal="center" vertical="center" wrapText="1"/>
      <protection/>
    </xf>
    <xf numFmtId="0" fontId="17" fillId="2" borderId="23" xfId="0" applyFont="1" applyFill="1" applyBorder="1" applyAlignment="1" applyProtection="1">
      <alignment horizontal="center" vertical="center" wrapText="1"/>
      <protection/>
    </xf>
    <xf numFmtId="0" fontId="4" fillId="0" borderId="109" xfId="0" applyFont="1" applyFill="1" applyBorder="1" applyAlignment="1" applyProtection="1">
      <alignment horizontal="left" wrapText="1" indent="1"/>
      <protection/>
    </xf>
    <xf numFmtId="0" fontId="4" fillId="0" borderId="32" xfId="0" applyFont="1" applyFill="1" applyBorder="1" applyAlignment="1" applyProtection="1">
      <alignment horizontal="left" wrapText="1" indent="1"/>
      <protection/>
    </xf>
    <xf numFmtId="0" fontId="4" fillId="0" borderId="105" xfId="0" applyFont="1" applyFill="1" applyBorder="1" applyAlignment="1" applyProtection="1">
      <alignment horizontal="left" wrapText="1" indent="1"/>
      <protection/>
    </xf>
    <xf numFmtId="0" fontId="17" fillId="2" borderId="34" xfId="0" applyFont="1" applyFill="1" applyBorder="1" applyAlignment="1" applyProtection="1">
      <alignment horizontal="center" vertical="center"/>
      <protection/>
    </xf>
    <xf numFmtId="0" fontId="17" fillId="2" borderId="10" xfId="0" applyFont="1" applyFill="1" applyBorder="1" applyAlignment="1" applyProtection="1">
      <alignment horizontal="center" vertical="center"/>
      <protection/>
    </xf>
    <xf numFmtId="0" fontId="4" fillId="6" borderId="32" xfId="0" applyFont="1" applyFill="1" applyBorder="1" applyAlignment="1" applyProtection="1">
      <alignment/>
      <protection locked="0"/>
    </xf>
    <xf numFmtId="197" fontId="6" fillId="24" borderId="78" xfId="0" applyNumberFormat="1" applyFont="1" applyFill="1" applyBorder="1" applyAlignment="1" applyProtection="1">
      <alignment horizontal="center"/>
      <protection/>
    </xf>
    <xf numFmtId="197" fontId="6" fillId="24" borderId="33" xfId="0" applyNumberFormat="1" applyFont="1" applyFill="1" applyBorder="1" applyAlignment="1" applyProtection="1">
      <alignment horizontal="center"/>
      <protection/>
    </xf>
    <xf numFmtId="197" fontId="6" fillId="24" borderId="64" xfId="0" applyNumberFormat="1" applyFont="1" applyFill="1" applyBorder="1" applyAlignment="1" applyProtection="1">
      <alignment horizontal="center"/>
      <protection/>
    </xf>
    <xf numFmtId="197" fontId="6" fillId="24" borderId="38" xfId="0" applyNumberFormat="1" applyFont="1" applyFill="1" applyBorder="1" applyAlignment="1" applyProtection="1">
      <alignment horizontal="center"/>
      <protection/>
    </xf>
    <xf numFmtId="197" fontId="6" fillId="24" borderId="33" xfId="0" applyNumberFormat="1" applyFont="1" applyFill="1" applyBorder="1" applyAlignment="1" applyProtection="1">
      <alignment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4" fillId="6" borderId="106" xfId="0" applyFont="1" applyFill="1" applyBorder="1" applyAlignment="1" applyProtection="1">
      <alignment/>
      <protection locked="0"/>
    </xf>
    <xf numFmtId="197" fontId="4" fillId="6" borderId="66" xfId="0" applyNumberFormat="1" applyFont="1" applyFill="1" applyBorder="1" applyAlignment="1" applyProtection="1">
      <alignment wrapText="1"/>
      <protection locked="0"/>
    </xf>
    <xf numFmtId="197" fontId="4" fillId="6" borderId="72" xfId="0" applyNumberFormat="1" applyFont="1" applyFill="1" applyBorder="1" applyAlignment="1" applyProtection="1">
      <alignment wrapText="1"/>
      <protection locked="0"/>
    </xf>
    <xf numFmtId="197" fontId="4" fillId="6" borderId="48" xfId="0" applyNumberFormat="1" applyFont="1" applyFill="1" applyBorder="1" applyAlignment="1" applyProtection="1">
      <alignment wrapText="1"/>
      <protection locked="0"/>
    </xf>
    <xf numFmtId="197" fontId="4" fillId="6" borderId="66" xfId="0" applyNumberFormat="1" applyFont="1" applyFill="1" applyBorder="1" applyAlignment="1" applyProtection="1">
      <alignment/>
      <protection locked="0"/>
    </xf>
    <xf numFmtId="197" fontId="4" fillId="6" borderId="48" xfId="0" applyNumberFormat="1" applyFont="1" applyFill="1" applyBorder="1" applyAlignment="1" applyProtection="1">
      <alignment/>
      <protection locked="0"/>
    </xf>
    <xf numFmtId="0" fontId="6" fillId="2" borderId="110" xfId="0" applyFont="1" applyFill="1" applyBorder="1" applyAlignment="1" applyProtection="1">
      <alignment horizontal="center" vertical="center"/>
      <protection/>
    </xf>
    <xf numFmtId="0" fontId="6" fillId="2" borderId="58" xfId="0" applyFont="1" applyFill="1" applyBorder="1" applyAlignment="1" applyProtection="1">
      <alignment horizontal="center" vertical="center"/>
      <protection/>
    </xf>
    <xf numFmtId="0" fontId="6" fillId="2" borderId="62" xfId="0" applyFont="1" applyFill="1" applyBorder="1" applyAlignment="1" applyProtection="1">
      <alignment horizontal="center" vertical="center"/>
      <protection/>
    </xf>
    <xf numFmtId="0" fontId="6" fillId="2" borderId="85" xfId="0" applyFont="1" applyFill="1" applyBorder="1" applyAlignment="1" applyProtection="1">
      <alignment horizontal="center" vertical="center"/>
      <protection/>
    </xf>
    <xf numFmtId="0" fontId="6" fillId="2" borderId="59" xfId="0" applyFont="1" applyFill="1" applyBorder="1" applyAlignment="1" applyProtection="1">
      <alignment horizontal="center" vertical="center"/>
      <protection/>
    </xf>
    <xf numFmtId="0" fontId="6" fillId="2" borderId="63" xfId="0" applyFont="1" applyFill="1" applyBorder="1" applyAlignment="1" applyProtection="1">
      <alignment horizontal="center" vertical="center"/>
      <protection/>
    </xf>
    <xf numFmtId="0" fontId="6" fillId="2" borderId="91" xfId="0" applyFont="1" applyFill="1" applyBorder="1" applyAlignment="1" applyProtection="1">
      <alignment horizontal="center" vertical="center" wrapText="1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15" fillId="23" borderId="37" xfId="0" applyFont="1" applyFill="1" applyBorder="1" applyAlignment="1" applyProtection="1">
      <alignment vertical="center"/>
      <protection/>
    </xf>
    <xf numFmtId="0" fontId="15" fillId="23" borderId="33" xfId="0" applyFont="1" applyFill="1" applyBorder="1" applyAlignment="1" applyProtection="1">
      <alignment vertical="center"/>
      <protection/>
    </xf>
    <xf numFmtId="0" fontId="15" fillId="23" borderId="64" xfId="0" applyFont="1" applyFill="1" applyBorder="1" applyAlignment="1" applyProtection="1">
      <alignment vertical="center"/>
      <protection/>
    </xf>
    <xf numFmtId="197" fontId="4" fillId="6" borderId="26" xfId="0" applyNumberFormat="1" applyFont="1" applyFill="1" applyBorder="1" applyAlignment="1" applyProtection="1">
      <alignment/>
      <protection locked="0"/>
    </xf>
    <xf numFmtId="197" fontId="6" fillId="24" borderId="10" xfId="0" applyNumberFormat="1" applyFont="1" applyFill="1" applyBorder="1" applyAlignment="1" applyProtection="1">
      <alignment/>
      <protection/>
    </xf>
    <xf numFmtId="0" fontId="4" fillId="0" borderId="108" xfId="0" applyFont="1" applyFill="1" applyBorder="1" applyAlignment="1" applyProtection="1">
      <alignment horizontal="left" indent="5"/>
      <protection/>
    </xf>
    <xf numFmtId="0" fontId="4" fillId="0" borderId="73" xfId="0" applyFont="1" applyFill="1" applyBorder="1" applyAlignment="1" applyProtection="1">
      <alignment horizontal="left" indent="5"/>
      <protection/>
    </xf>
    <xf numFmtId="0" fontId="4" fillId="0" borderId="65" xfId="0" applyFont="1" applyFill="1" applyBorder="1" applyAlignment="1" applyProtection="1">
      <alignment horizontal="left" indent="5"/>
      <protection/>
    </xf>
    <xf numFmtId="197" fontId="4" fillId="6" borderId="12" xfId="0" applyNumberFormat="1" applyFont="1" applyFill="1" applyBorder="1" applyAlignment="1" applyProtection="1">
      <alignment/>
      <protection locked="0"/>
    </xf>
    <xf numFmtId="197" fontId="4" fillId="6" borderId="68" xfId="0" applyNumberFormat="1" applyFont="1" applyFill="1" applyBorder="1" applyAlignment="1" applyProtection="1">
      <alignment/>
      <protection locked="0"/>
    </xf>
    <xf numFmtId="197" fontId="4" fillId="6" borderId="69" xfId="0" applyNumberFormat="1" applyFont="1" applyFill="1" applyBorder="1" applyAlignment="1" applyProtection="1">
      <alignment/>
      <protection locked="0"/>
    </xf>
    <xf numFmtId="197" fontId="4" fillId="6" borderId="44" xfId="0" applyNumberFormat="1" applyFont="1" applyFill="1" applyBorder="1" applyAlignment="1" applyProtection="1">
      <alignment/>
      <protection locked="0"/>
    </xf>
    <xf numFmtId="0" fontId="17" fillId="2" borderId="54" xfId="0" applyFont="1" applyFill="1" applyBorder="1" applyAlignment="1" applyProtection="1">
      <alignment horizontal="center" vertical="center"/>
      <protection/>
    </xf>
    <xf numFmtId="0" fontId="17" fillId="2" borderId="74" xfId="0" applyFont="1" applyFill="1" applyBorder="1" applyAlignment="1" applyProtection="1">
      <alignment horizontal="center" vertical="center"/>
      <protection/>
    </xf>
    <xf numFmtId="0" fontId="17" fillId="2" borderId="94" xfId="0" applyFont="1" applyFill="1" applyBorder="1" applyAlignment="1" applyProtection="1">
      <alignment horizontal="center" vertical="center"/>
      <protection/>
    </xf>
    <xf numFmtId="197" fontId="17" fillId="2" borderId="10" xfId="0" applyNumberFormat="1" applyFont="1" applyFill="1" applyBorder="1" applyAlignment="1" applyProtection="1">
      <alignment horizontal="center" vertical="center"/>
      <protection/>
    </xf>
    <xf numFmtId="197" fontId="4" fillId="6" borderId="11" xfId="0" applyNumberFormat="1" applyFont="1" applyFill="1" applyBorder="1" applyAlignment="1" applyProtection="1">
      <alignment/>
      <protection locked="0"/>
    </xf>
    <xf numFmtId="197" fontId="17" fillId="2" borderId="18" xfId="0" applyNumberFormat="1" applyFont="1" applyFill="1" applyBorder="1" applyAlignment="1" applyProtection="1">
      <alignment horizontal="center" vertical="center"/>
      <protection/>
    </xf>
    <xf numFmtId="197" fontId="6" fillId="24" borderId="18" xfId="0" applyNumberFormat="1" applyFont="1" applyFill="1" applyBorder="1" applyAlignment="1" applyProtection="1">
      <alignment/>
      <protection/>
    </xf>
    <xf numFmtId="197" fontId="4" fillId="6" borderId="111" xfId="0" applyNumberFormat="1" applyFont="1" applyFill="1" applyBorder="1" applyAlignment="1" applyProtection="1">
      <alignment/>
      <protection locked="0"/>
    </xf>
    <xf numFmtId="197" fontId="4" fillId="6" borderId="98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6" fillId="2" borderId="78" xfId="0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 horizontal="center"/>
      <protection/>
    </xf>
    <xf numFmtId="0" fontId="6" fillId="2" borderId="64" xfId="0" applyFont="1" applyFill="1" applyBorder="1" applyAlignment="1" applyProtection="1">
      <alignment horizontal="center"/>
      <protection/>
    </xf>
    <xf numFmtId="0" fontId="6" fillId="6" borderId="78" xfId="0" applyFont="1" applyFill="1" applyBorder="1" applyAlignment="1" applyProtection="1">
      <alignment/>
      <protection locked="0"/>
    </xf>
    <xf numFmtId="0" fontId="6" fillId="6" borderId="64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54"/>
  <sheetViews>
    <sheetView showGridLines="0" workbookViewId="0" topLeftCell="A22">
      <selection activeCell="R16" sqref="R16"/>
    </sheetView>
  </sheetViews>
  <sheetFormatPr defaultColWidth="8.796875" defaultRowHeight="15"/>
  <cols>
    <col min="1" max="1" width="1.59765625" style="83" customWidth="1"/>
    <col min="2" max="3" width="4.59765625" style="83" customWidth="1"/>
    <col min="4" max="4" width="6.8984375" style="83" customWidth="1"/>
    <col min="5" max="12" width="4.59765625" style="83" customWidth="1"/>
    <col min="13" max="13" width="8.5" style="83" customWidth="1"/>
    <col min="14" max="16" width="4.59765625" style="83" customWidth="1"/>
    <col min="17" max="17" width="7" style="83" customWidth="1"/>
    <col min="18" max="24" width="9" style="83" customWidth="1"/>
    <col min="25" max="25" width="23.59765625" style="83" hidden="1" customWidth="1"/>
    <col min="26" max="26" width="8.09765625" style="83" hidden="1" customWidth="1"/>
    <col min="27" max="16384" width="9" style="83" customWidth="1"/>
  </cols>
  <sheetData>
    <row r="1" ht="15.75"/>
    <row r="2" spans="2:17" ht="24" customHeight="1">
      <c r="B2" s="486" t="s">
        <v>32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</row>
    <row r="3" spans="2:17" ht="17.25" customHeight="1">
      <c r="B3" s="526" t="s">
        <v>21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3:26" ht="19.5" customHeight="1">
      <c r="C4" s="84"/>
      <c r="D4" s="527" t="s">
        <v>375</v>
      </c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Y4" s="85" t="s">
        <v>236</v>
      </c>
      <c r="Z4" s="1">
        <v>4</v>
      </c>
    </row>
    <row r="5" spans="3:26" ht="15.75">
      <c r="C5" s="87"/>
      <c r="D5" s="88"/>
      <c r="E5" s="89"/>
      <c r="F5" s="89"/>
      <c r="G5" s="89"/>
      <c r="H5" s="90"/>
      <c r="Y5" s="85" t="s">
        <v>113</v>
      </c>
      <c r="Z5" s="1">
        <v>1</v>
      </c>
    </row>
    <row r="6" spans="3:26" ht="16.5">
      <c r="C6" s="528" t="s">
        <v>22</v>
      </c>
      <c r="D6" s="528"/>
      <c r="E6" s="528"/>
      <c r="F6" s="529" t="s">
        <v>385</v>
      </c>
      <c r="G6" s="529"/>
      <c r="H6" s="529"/>
      <c r="I6" s="89"/>
      <c r="J6" s="89"/>
      <c r="K6" s="530" t="s">
        <v>23</v>
      </c>
      <c r="L6" s="530"/>
      <c r="M6" s="530"/>
      <c r="N6" s="531" t="s">
        <v>17</v>
      </c>
      <c r="O6" s="531"/>
      <c r="P6" s="531"/>
      <c r="Y6" s="85" t="s">
        <v>233</v>
      </c>
      <c r="Z6" s="1" t="b">
        <v>0</v>
      </c>
    </row>
    <row r="7" spans="25:26" ht="4.5" customHeight="1">
      <c r="Y7" s="85" t="s">
        <v>234</v>
      </c>
      <c r="Z7" s="1" t="b">
        <v>1</v>
      </c>
    </row>
    <row r="8" spans="2:26" s="91" customFormat="1" ht="21" customHeight="1">
      <c r="B8" s="552" t="s">
        <v>195</v>
      </c>
      <c r="C8" s="552"/>
      <c r="D8" s="552"/>
      <c r="E8" s="552"/>
      <c r="F8" s="552"/>
      <c r="G8" s="552"/>
      <c r="H8" s="552"/>
      <c r="I8" s="552"/>
      <c r="Y8" s="85" t="s">
        <v>235</v>
      </c>
      <c r="Z8" s="1" t="b">
        <v>0</v>
      </c>
    </row>
    <row r="9" spans="2:26" s="91" customFormat="1" ht="4.5" customHeight="1">
      <c r="B9" s="83"/>
      <c r="C9" s="83"/>
      <c r="D9" s="83"/>
      <c r="E9" s="83"/>
      <c r="F9" s="83"/>
      <c r="G9" s="83"/>
      <c r="H9" s="83"/>
      <c r="I9" s="83"/>
      <c r="J9" s="83"/>
      <c r="K9" s="92"/>
      <c r="L9" s="83"/>
      <c r="M9" s="83"/>
      <c r="N9" s="83"/>
      <c r="O9" s="83"/>
      <c r="P9" s="83"/>
      <c r="Q9" s="83"/>
      <c r="Y9" s="85" t="s">
        <v>203</v>
      </c>
      <c r="Z9" s="1" t="b">
        <v>1</v>
      </c>
    </row>
    <row r="10" spans="2:26" ht="16.5">
      <c r="B10" s="532" t="s">
        <v>24</v>
      </c>
      <c r="C10" s="533"/>
      <c r="D10" s="534"/>
      <c r="E10" s="539" t="s">
        <v>376</v>
      </c>
      <c r="F10" s="539"/>
      <c r="G10" s="539"/>
      <c r="H10" s="539"/>
      <c r="I10" s="539"/>
      <c r="J10" s="539"/>
      <c r="K10" s="532" t="s">
        <v>25</v>
      </c>
      <c r="L10" s="533"/>
      <c r="M10" s="534"/>
      <c r="N10" s="539" t="s">
        <v>379</v>
      </c>
      <c r="O10" s="539"/>
      <c r="P10" s="539"/>
      <c r="Q10" s="539"/>
      <c r="Y10" s="85" t="s">
        <v>246</v>
      </c>
      <c r="Z10" s="1" t="b">
        <v>1</v>
      </c>
    </row>
    <row r="11" spans="2:26" ht="16.5">
      <c r="B11" s="553" t="s">
        <v>26</v>
      </c>
      <c r="C11" s="554"/>
      <c r="D11" s="555"/>
      <c r="E11" s="556" t="s">
        <v>377</v>
      </c>
      <c r="F11" s="556"/>
      <c r="G11" s="556"/>
      <c r="H11" s="556"/>
      <c r="I11" s="556"/>
      <c r="J11" s="556"/>
      <c r="K11" s="535" t="s">
        <v>34</v>
      </c>
      <c r="L11" s="536"/>
      <c r="M11" s="537"/>
      <c r="N11" s="538" t="s">
        <v>380</v>
      </c>
      <c r="O11" s="538"/>
      <c r="P11" s="538"/>
      <c r="Q11" s="538"/>
      <c r="Y11" s="85" t="s">
        <v>116</v>
      </c>
      <c r="Z11" s="1" t="b">
        <v>1</v>
      </c>
    </row>
    <row r="12" spans="2:26" ht="16.5">
      <c r="B12" s="553" t="s">
        <v>27</v>
      </c>
      <c r="C12" s="554"/>
      <c r="D12" s="555"/>
      <c r="E12" s="540" t="s">
        <v>378</v>
      </c>
      <c r="F12" s="541"/>
      <c r="G12" s="541"/>
      <c r="H12" s="541"/>
      <c r="I12" s="541"/>
      <c r="J12" s="542"/>
      <c r="K12" s="535" t="s">
        <v>0</v>
      </c>
      <c r="L12" s="536"/>
      <c r="M12" s="537"/>
      <c r="N12" s="515"/>
      <c r="O12" s="516"/>
      <c r="P12" s="516"/>
      <c r="Q12" s="517"/>
      <c r="Y12" s="85" t="s">
        <v>115</v>
      </c>
      <c r="Z12" s="1" t="b">
        <v>1</v>
      </c>
    </row>
    <row r="13" spans="2:26" ht="16.5">
      <c r="B13" s="494" t="s">
        <v>33</v>
      </c>
      <c r="C13" s="495"/>
      <c r="D13" s="496"/>
      <c r="E13" s="540" t="s">
        <v>382</v>
      </c>
      <c r="F13" s="541"/>
      <c r="G13" s="541"/>
      <c r="H13" s="541"/>
      <c r="I13" s="541"/>
      <c r="J13" s="542"/>
      <c r="K13" s="535" t="s">
        <v>1</v>
      </c>
      <c r="L13" s="536"/>
      <c r="M13" s="537"/>
      <c r="N13" s="538" t="s">
        <v>381</v>
      </c>
      <c r="O13" s="538"/>
      <c r="P13" s="538"/>
      <c r="Q13" s="538"/>
      <c r="Y13" s="85" t="s">
        <v>139</v>
      </c>
      <c r="Z13" s="1" t="b">
        <v>0</v>
      </c>
    </row>
    <row r="14" spans="2:26" ht="18.75">
      <c r="B14" s="549" t="s">
        <v>114</v>
      </c>
      <c r="C14" s="550"/>
      <c r="D14" s="551"/>
      <c r="E14" s="543" t="s">
        <v>201</v>
      </c>
      <c r="F14" s="544"/>
      <c r="G14" s="546"/>
      <c r="H14" s="547"/>
      <c r="I14" s="547"/>
      <c r="J14" s="548"/>
      <c r="K14" s="535" t="s">
        <v>2</v>
      </c>
      <c r="L14" s="536"/>
      <c r="M14" s="537"/>
      <c r="N14" s="545" t="s">
        <v>383</v>
      </c>
      <c r="O14" s="545"/>
      <c r="P14" s="545"/>
      <c r="Q14" s="545"/>
      <c r="Y14" s="85" t="s">
        <v>200</v>
      </c>
      <c r="Z14" s="93"/>
    </row>
    <row r="15" spans="2:26" ht="18.75">
      <c r="B15" s="491" t="s">
        <v>98</v>
      </c>
      <c r="C15" s="492"/>
      <c r="D15" s="493"/>
      <c r="E15" s="483"/>
      <c r="F15" s="484"/>
      <c r="G15" s="484"/>
      <c r="H15" s="484"/>
      <c r="I15" s="484"/>
      <c r="J15" s="485"/>
      <c r="K15" s="480" t="s">
        <v>137</v>
      </c>
      <c r="L15" s="481"/>
      <c r="M15" s="482"/>
      <c r="N15" s="489"/>
      <c r="O15" s="478"/>
      <c r="P15" s="478"/>
      <c r="Q15" s="479"/>
      <c r="Y15" s="85" t="s">
        <v>201</v>
      </c>
      <c r="Z15" s="93"/>
    </row>
    <row r="16" spans="1:26" ht="15.75">
      <c r="A16" s="90"/>
      <c r="B16" s="94" t="s">
        <v>138</v>
      </c>
      <c r="C16" s="95"/>
      <c r="D16" s="95"/>
      <c r="E16" s="95"/>
      <c r="F16" s="96"/>
      <c r="G16" s="96"/>
      <c r="Y16" s="85" t="s">
        <v>202</v>
      </c>
      <c r="Z16" s="93"/>
    </row>
    <row r="17" spans="2:26" ht="15.75">
      <c r="B17" s="94" t="s">
        <v>191</v>
      </c>
      <c r="Y17" s="93"/>
      <c r="Z17" s="93"/>
    </row>
    <row r="18" spans="1:26" ht="15.75">
      <c r="A18" s="90"/>
      <c r="B18" s="96"/>
      <c r="C18" s="95"/>
      <c r="D18" s="95"/>
      <c r="E18" s="95"/>
      <c r="F18" s="96"/>
      <c r="G18" s="96"/>
      <c r="Y18" s="97" t="s">
        <v>5</v>
      </c>
      <c r="Z18" s="93"/>
    </row>
    <row r="19" spans="18:26" ht="15.75">
      <c r="R19" s="351"/>
      <c r="Y19" s="97" t="s">
        <v>6</v>
      </c>
      <c r="Z19" s="93"/>
    </row>
    <row r="20" spans="2:25" ht="15.75">
      <c r="B20" s="98"/>
      <c r="C20" s="98"/>
      <c r="R20" s="351">
        <f>IF(AND(Z4=3,Z10=TRUE),"Sai khuyết tật","")</f>
      </c>
      <c r="Y20" s="97" t="s">
        <v>7</v>
      </c>
    </row>
    <row r="21" ht="15.75">
      <c r="Y21" s="97" t="s">
        <v>8</v>
      </c>
    </row>
    <row r="22" spans="18:25" ht="15.75">
      <c r="R22" s="351">
        <f>IF(AND(Z4=1,Z11=TRUE),"Sai bán trú","")</f>
      </c>
      <c r="Y22" s="97" t="s">
        <v>9</v>
      </c>
    </row>
    <row r="23" ht="15.75">
      <c r="Y23" s="97" t="s">
        <v>10</v>
      </c>
    </row>
    <row r="24" spans="10:25" ht="15.75">
      <c r="J24" s="99"/>
      <c r="Y24" s="97" t="s">
        <v>11</v>
      </c>
    </row>
    <row r="25" spans="10:25" ht="15.75">
      <c r="J25" s="100"/>
      <c r="Y25" s="97" t="s">
        <v>12</v>
      </c>
    </row>
    <row r="26" spans="2:26" s="91" customFormat="1" ht="18" customHeight="1">
      <c r="B26" s="101" t="s">
        <v>3</v>
      </c>
      <c r="C26" s="500" t="s">
        <v>222</v>
      </c>
      <c r="D26" s="500"/>
      <c r="E26" s="500"/>
      <c r="F26" s="500"/>
      <c r="G26" s="500"/>
      <c r="H26" s="501" t="s">
        <v>28</v>
      </c>
      <c r="I26" s="502"/>
      <c r="J26" s="500" t="s">
        <v>29</v>
      </c>
      <c r="K26" s="500"/>
      <c r="L26" s="500" t="s">
        <v>35</v>
      </c>
      <c r="M26" s="500"/>
      <c r="N26" s="500"/>
      <c r="O26" s="500"/>
      <c r="P26" s="500"/>
      <c r="Q26" s="500"/>
      <c r="Y26" s="97" t="s">
        <v>13</v>
      </c>
      <c r="Z26" s="83"/>
    </row>
    <row r="27" spans="2:25" ht="15.75">
      <c r="B27" s="2">
        <f>IF(N15&gt;0,1,"")</f>
      </c>
      <c r="C27" s="504"/>
      <c r="D27" s="498"/>
      <c r="E27" s="498"/>
      <c r="F27" s="498"/>
      <c r="G27" s="499"/>
      <c r="H27" s="503"/>
      <c r="I27" s="490"/>
      <c r="J27" s="503"/>
      <c r="K27" s="490"/>
      <c r="L27" s="512"/>
      <c r="M27" s="513"/>
      <c r="N27" s="513"/>
      <c r="O27" s="513"/>
      <c r="P27" s="513"/>
      <c r="Q27" s="514"/>
      <c r="Y27" s="97" t="s">
        <v>14</v>
      </c>
    </row>
    <row r="28" spans="2:25" ht="15.75">
      <c r="B28" s="3">
        <f>IF(N15&gt;1,2,"")</f>
      </c>
      <c r="C28" s="515"/>
      <c r="D28" s="516"/>
      <c r="E28" s="516"/>
      <c r="F28" s="516"/>
      <c r="G28" s="517"/>
      <c r="H28" s="518"/>
      <c r="I28" s="519"/>
      <c r="J28" s="518"/>
      <c r="K28" s="519"/>
      <c r="L28" s="505"/>
      <c r="M28" s="506"/>
      <c r="N28" s="506"/>
      <c r="O28" s="506"/>
      <c r="P28" s="506"/>
      <c r="Q28" s="507"/>
      <c r="Y28" s="97" t="s">
        <v>15</v>
      </c>
    </row>
    <row r="29" spans="2:25" ht="15.75">
      <c r="B29" s="3">
        <f>IF(N15&gt;2,3,"")</f>
      </c>
      <c r="C29" s="515"/>
      <c r="D29" s="516"/>
      <c r="E29" s="516"/>
      <c r="F29" s="516"/>
      <c r="G29" s="517"/>
      <c r="H29" s="518"/>
      <c r="I29" s="519"/>
      <c r="J29" s="518"/>
      <c r="K29" s="519"/>
      <c r="L29" s="505"/>
      <c r="M29" s="506"/>
      <c r="N29" s="506"/>
      <c r="O29" s="506"/>
      <c r="P29" s="506"/>
      <c r="Q29" s="507"/>
      <c r="Y29" s="97" t="s">
        <v>16</v>
      </c>
    </row>
    <row r="30" spans="2:25" ht="15.75">
      <c r="B30" s="3">
        <f>IF(N15&gt;3,4,"")</f>
      </c>
      <c r="C30" s="515"/>
      <c r="D30" s="516"/>
      <c r="E30" s="516"/>
      <c r="F30" s="516"/>
      <c r="G30" s="517"/>
      <c r="H30" s="518"/>
      <c r="I30" s="519"/>
      <c r="J30" s="518"/>
      <c r="K30" s="519"/>
      <c r="L30" s="505"/>
      <c r="M30" s="506"/>
      <c r="N30" s="506"/>
      <c r="O30" s="506"/>
      <c r="P30" s="506"/>
      <c r="Q30" s="507"/>
      <c r="Y30" s="97" t="s">
        <v>17</v>
      </c>
    </row>
    <row r="31" spans="2:25" ht="15.75">
      <c r="B31" s="3">
        <f>IF(N15&gt;4,5,"")</f>
      </c>
      <c r="C31" s="515"/>
      <c r="D31" s="516"/>
      <c r="E31" s="516"/>
      <c r="F31" s="516"/>
      <c r="G31" s="517"/>
      <c r="H31" s="518"/>
      <c r="I31" s="519"/>
      <c r="J31" s="518"/>
      <c r="K31" s="519"/>
      <c r="L31" s="505"/>
      <c r="M31" s="506"/>
      <c r="N31" s="506"/>
      <c r="O31" s="506"/>
      <c r="P31" s="506"/>
      <c r="Q31" s="507"/>
      <c r="Y31" s="97" t="s">
        <v>18</v>
      </c>
    </row>
    <row r="32" spans="2:25" ht="15.75">
      <c r="B32" s="3">
        <f>IF(N15&gt;5,6,"")</f>
      </c>
      <c r="C32" s="515"/>
      <c r="D32" s="516"/>
      <c r="E32" s="516"/>
      <c r="F32" s="516"/>
      <c r="G32" s="517"/>
      <c r="H32" s="518"/>
      <c r="I32" s="519"/>
      <c r="J32" s="518"/>
      <c r="K32" s="519"/>
      <c r="L32" s="505"/>
      <c r="M32" s="506"/>
      <c r="N32" s="506"/>
      <c r="O32" s="506"/>
      <c r="P32" s="506"/>
      <c r="Q32" s="507"/>
      <c r="Y32" s="97" t="s">
        <v>19</v>
      </c>
    </row>
    <row r="33" spans="2:25" ht="15.75">
      <c r="B33" s="3">
        <f>IF(N15&gt;6,7,"")</f>
      </c>
      <c r="C33" s="515"/>
      <c r="D33" s="516"/>
      <c r="E33" s="516"/>
      <c r="F33" s="516"/>
      <c r="G33" s="517"/>
      <c r="H33" s="518"/>
      <c r="I33" s="519"/>
      <c r="J33" s="518"/>
      <c r="K33" s="519"/>
      <c r="L33" s="505"/>
      <c r="M33" s="506"/>
      <c r="N33" s="506"/>
      <c r="O33" s="506"/>
      <c r="P33" s="506"/>
      <c r="Q33" s="507"/>
      <c r="Y33" s="97" t="s">
        <v>20</v>
      </c>
    </row>
    <row r="34" spans="2:17" ht="15.75">
      <c r="B34" s="3">
        <f>IF(N15&gt;7,8,"")</f>
      </c>
      <c r="C34" s="515"/>
      <c r="D34" s="516"/>
      <c r="E34" s="516"/>
      <c r="F34" s="516"/>
      <c r="G34" s="517"/>
      <c r="H34" s="518"/>
      <c r="I34" s="519"/>
      <c r="J34" s="518"/>
      <c r="K34" s="519"/>
      <c r="L34" s="505"/>
      <c r="M34" s="506"/>
      <c r="N34" s="506"/>
      <c r="O34" s="506"/>
      <c r="P34" s="506"/>
      <c r="Q34" s="507"/>
    </row>
    <row r="35" spans="2:26" ht="15.75">
      <c r="B35" s="3">
        <f>IF(N15&gt;8,9,"")</f>
      </c>
      <c r="C35" s="515"/>
      <c r="D35" s="516"/>
      <c r="E35" s="516"/>
      <c r="F35" s="516"/>
      <c r="G35" s="517"/>
      <c r="H35" s="518"/>
      <c r="I35" s="519"/>
      <c r="J35" s="518"/>
      <c r="K35" s="519"/>
      <c r="L35" s="505"/>
      <c r="M35" s="506"/>
      <c r="N35" s="506"/>
      <c r="O35" s="506"/>
      <c r="P35" s="506"/>
      <c r="Q35" s="507"/>
      <c r="Y35" s="85" t="s">
        <v>117</v>
      </c>
      <c r="Z35" s="1" t="b">
        <v>0</v>
      </c>
    </row>
    <row r="36" spans="2:17" ht="15.75">
      <c r="B36" s="3">
        <f>IF(N15&gt;9,10,"")</f>
      </c>
      <c r="C36" s="515"/>
      <c r="D36" s="516"/>
      <c r="E36" s="516"/>
      <c r="F36" s="516"/>
      <c r="G36" s="517"/>
      <c r="H36" s="518"/>
      <c r="I36" s="519"/>
      <c r="J36" s="518"/>
      <c r="K36" s="519"/>
      <c r="L36" s="505"/>
      <c r="M36" s="506"/>
      <c r="N36" s="506"/>
      <c r="O36" s="506"/>
      <c r="P36" s="506"/>
      <c r="Q36" s="507"/>
    </row>
    <row r="37" spans="2:17" ht="15.75">
      <c r="B37" s="3">
        <f>IF(N15&gt;10,11,"")</f>
      </c>
      <c r="C37" s="515"/>
      <c r="D37" s="516"/>
      <c r="E37" s="516"/>
      <c r="F37" s="516"/>
      <c r="G37" s="517"/>
      <c r="H37" s="518"/>
      <c r="I37" s="519"/>
      <c r="J37" s="518"/>
      <c r="K37" s="519"/>
      <c r="L37" s="505"/>
      <c r="M37" s="506"/>
      <c r="N37" s="506"/>
      <c r="O37" s="506"/>
      <c r="P37" s="506"/>
      <c r="Q37" s="507"/>
    </row>
    <row r="38" spans="2:17" ht="15.75">
      <c r="B38" s="3">
        <f>IF(N15&gt;11,12,"")</f>
      </c>
      <c r="C38" s="515"/>
      <c r="D38" s="516"/>
      <c r="E38" s="516"/>
      <c r="F38" s="516"/>
      <c r="G38" s="517"/>
      <c r="H38" s="518"/>
      <c r="I38" s="519"/>
      <c r="J38" s="518"/>
      <c r="K38" s="519"/>
      <c r="L38" s="505"/>
      <c r="M38" s="506"/>
      <c r="N38" s="506"/>
      <c r="O38" s="506"/>
      <c r="P38" s="506"/>
      <c r="Q38" s="507"/>
    </row>
    <row r="39" spans="2:17" ht="15.75">
      <c r="B39" s="3">
        <f>IF(N15&gt;12,13,"")</f>
      </c>
      <c r="C39" s="515"/>
      <c r="D39" s="516"/>
      <c r="E39" s="516"/>
      <c r="F39" s="516"/>
      <c r="G39" s="517"/>
      <c r="H39" s="518"/>
      <c r="I39" s="519"/>
      <c r="J39" s="518"/>
      <c r="K39" s="519"/>
      <c r="L39" s="505"/>
      <c r="M39" s="506"/>
      <c r="N39" s="506"/>
      <c r="O39" s="506"/>
      <c r="P39" s="506"/>
      <c r="Q39" s="507"/>
    </row>
    <row r="40" spans="2:17" ht="15.75">
      <c r="B40" s="3">
        <f>IF(N15&gt;13,14,"")</f>
      </c>
      <c r="C40" s="515"/>
      <c r="D40" s="516"/>
      <c r="E40" s="516"/>
      <c r="F40" s="516"/>
      <c r="G40" s="517"/>
      <c r="H40" s="518"/>
      <c r="I40" s="519"/>
      <c r="J40" s="518"/>
      <c r="K40" s="519"/>
      <c r="L40" s="505"/>
      <c r="M40" s="506"/>
      <c r="N40" s="506"/>
      <c r="O40" s="506"/>
      <c r="P40" s="506"/>
      <c r="Q40" s="507"/>
    </row>
    <row r="41" spans="2:17" ht="15.75">
      <c r="B41" s="3">
        <f>IF(N15&gt;14,15,"")</f>
      </c>
      <c r="C41" s="515"/>
      <c r="D41" s="516"/>
      <c r="E41" s="516"/>
      <c r="F41" s="516"/>
      <c r="G41" s="517"/>
      <c r="H41" s="518"/>
      <c r="I41" s="519"/>
      <c r="J41" s="518"/>
      <c r="K41" s="519"/>
      <c r="L41" s="505"/>
      <c r="M41" s="506"/>
      <c r="N41" s="506"/>
      <c r="O41" s="506"/>
      <c r="P41" s="506"/>
      <c r="Q41" s="507"/>
    </row>
    <row r="42" spans="2:17" ht="15.75">
      <c r="B42" s="3">
        <f>IF(N15&gt;15,16,"")</f>
      </c>
      <c r="C42" s="515"/>
      <c r="D42" s="516"/>
      <c r="E42" s="516"/>
      <c r="F42" s="516"/>
      <c r="G42" s="517"/>
      <c r="H42" s="518"/>
      <c r="I42" s="519"/>
      <c r="J42" s="518"/>
      <c r="K42" s="519"/>
      <c r="L42" s="505"/>
      <c r="M42" s="506"/>
      <c r="N42" s="506"/>
      <c r="O42" s="506"/>
      <c r="P42" s="506"/>
      <c r="Q42" s="507"/>
    </row>
    <row r="43" spans="2:17" ht="15.75">
      <c r="B43" s="3">
        <f>IF(N15&gt;16,17,"")</f>
      </c>
      <c r="C43" s="515"/>
      <c r="D43" s="516"/>
      <c r="E43" s="516"/>
      <c r="F43" s="516"/>
      <c r="G43" s="517"/>
      <c r="H43" s="518"/>
      <c r="I43" s="519"/>
      <c r="J43" s="518"/>
      <c r="K43" s="519"/>
      <c r="L43" s="505"/>
      <c r="M43" s="506"/>
      <c r="N43" s="506"/>
      <c r="O43" s="506"/>
      <c r="P43" s="506"/>
      <c r="Q43" s="507"/>
    </row>
    <row r="44" spans="2:17" ht="15.75">
      <c r="B44" s="3">
        <f>IF(N15&gt;17,18,"")</f>
      </c>
      <c r="C44" s="515"/>
      <c r="D44" s="516"/>
      <c r="E44" s="516"/>
      <c r="F44" s="516"/>
      <c r="G44" s="517"/>
      <c r="H44" s="518"/>
      <c r="I44" s="519"/>
      <c r="J44" s="518"/>
      <c r="K44" s="519"/>
      <c r="L44" s="505"/>
      <c r="M44" s="506"/>
      <c r="N44" s="506"/>
      <c r="O44" s="506"/>
      <c r="P44" s="506"/>
      <c r="Q44" s="507"/>
    </row>
    <row r="45" spans="2:17" ht="15.75">
      <c r="B45" s="3">
        <f>IF(N15&gt;18,19,"")</f>
      </c>
      <c r="C45" s="515"/>
      <c r="D45" s="516"/>
      <c r="E45" s="516"/>
      <c r="F45" s="516"/>
      <c r="G45" s="517"/>
      <c r="H45" s="518"/>
      <c r="I45" s="519"/>
      <c r="J45" s="518"/>
      <c r="K45" s="519"/>
      <c r="L45" s="505"/>
      <c r="M45" s="506"/>
      <c r="N45" s="506"/>
      <c r="O45" s="506"/>
      <c r="P45" s="506"/>
      <c r="Q45" s="507"/>
    </row>
    <row r="46" spans="2:17" ht="15.75">
      <c r="B46" s="4">
        <f>IF(N15&gt;19,20,"")</f>
      </c>
      <c r="C46" s="523"/>
      <c r="D46" s="524"/>
      <c r="E46" s="524"/>
      <c r="F46" s="524"/>
      <c r="G46" s="525"/>
      <c r="H46" s="509"/>
      <c r="I46" s="510"/>
      <c r="J46" s="509"/>
      <c r="K46" s="510"/>
      <c r="L46" s="497"/>
      <c r="M46" s="487"/>
      <c r="N46" s="487"/>
      <c r="O46" s="487"/>
      <c r="P46" s="487"/>
      <c r="Q46" s="488"/>
    </row>
    <row r="47" spans="13:17" ht="15.75">
      <c r="M47" s="522" t="s">
        <v>36</v>
      </c>
      <c r="N47" s="522"/>
      <c r="O47" s="522"/>
      <c r="P47" s="522"/>
      <c r="Q47" s="522"/>
    </row>
    <row r="48" spans="2:17" ht="15.75">
      <c r="B48" s="521" t="s">
        <v>30</v>
      </c>
      <c r="C48" s="521"/>
      <c r="D48" s="521"/>
      <c r="E48" s="521"/>
      <c r="F48" s="102"/>
      <c r="M48" s="520" t="s">
        <v>31</v>
      </c>
      <c r="N48" s="520"/>
      <c r="O48" s="520"/>
      <c r="P48" s="520"/>
      <c r="Q48" s="520"/>
    </row>
    <row r="49" spans="2:17" ht="15.75">
      <c r="B49" s="508" t="s">
        <v>384</v>
      </c>
      <c r="C49" s="508"/>
      <c r="D49" s="508"/>
      <c r="E49" s="508"/>
      <c r="F49" s="95"/>
      <c r="M49" s="511" t="s">
        <v>87</v>
      </c>
      <c r="N49" s="511"/>
      <c r="O49" s="511"/>
      <c r="P49" s="511"/>
      <c r="Q49" s="511"/>
    </row>
    <row r="53" ht="15.75">
      <c r="B53" s="103" t="s">
        <v>208</v>
      </c>
    </row>
    <row r="54" ht="15.75">
      <c r="B54" s="103" t="s">
        <v>209</v>
      </c>
    </row>
  </sheetData>
  <sheetProtection password="C129" sheet="1" objects="1" scenarios="1"/>
  <protectedRanges>
    <protectedRange sqref="H27:I46" name="Range1_1_1"/>
    <protectedRange sqref="J27:K46" name="Range1_1_2"/>
    <protectedRange sqref="C27:G46" name="Range1_1"/>
    <protectedRange sqref="L27:Q46" name="Range1_1_3"/>
  </protectedRanges>
  <mergeCells count="122">
    <mergeCell ref="B14:D14"/>
    <mergeCell ref="E12:J12"/>
    <mergeCell ref="B8:I8"/>
    <mergeCell ref="B10:D10"/>
    <mergeCell ref="B11:D11"/>
    <mergeCell ref="E10:J10"/>
    <mergeCell ref="E11:J11"/>
    <mergeCell ref="B12:D12"/>
    <mergeCell ref="N13:Q13"/>
    <mergeCell ref="E13:J13"/>
    <mergeCell ref="E14:F14"/>
    <mergeCell ref="K13:M13"/>
    <mergeCell ref="N14:Q14"/>
    <mergeCell ref="K14:M14"/>
    <mergeCell ref="G14:J14"/>
    <mergeCell ref="N12:Q12"/>
    <mergeCell ref="K10:M10"/>
    <mergeCell ref="K11:M11"/>
    <mergeCell ref="N11:Q11"/>
    <mergeCell ref="N10:Q10"/>
    <mergeCell ref="K12:M12"/>
    <mergeCell ref="B2:Q2"/>
    <mergeCell ref="B3:Q3"/>
    <mergeCell ref="D4:O4"/>
    <mergeCell ref="C6:E6"/>
    <mergeCell ref="F6:H6"/>
    <mergeCell ref="K6:M6"/>
    <mergeCell ref="N6:P6"/>
    <mergeCell ref="B15:D15"/>
    <mergeCell ref="B13:D13"/>
    <mergeCell ref="L46:Q46"/>
    <mergeCell ref="J39:K39"/>
    <mergeCell ref="N15:Q15"/>
    <mergeCell ref="K15:M15"/>
    <mergeCell ref="E15:J15"/>
    <mergeCell ref="L26:Q26"/>
    <mergeCell ref="L28:Q28"/>
    <mergeCell ref="L30:Q30"/>
    <mergeCell ref="C28:G28"/>
    <mergeCell ref="H28:I28"/>
    <mergeCell ref="J28:K28"/>
    <mergeCell ref="C29:G29"/>
    <mergeCell ref="L27:Q27"/>
    <mergeCell ref="C27:G27"/>
    <mergeCell ref="C26:G26"/>
    <mergeCell ref="H26:I26"/>
    <mergeCell ref="J26:K26"/>
    <mergeCell ref="H27:I27"/>
    <mergeCell ref="J27:K27"/>
    <mergeCell ref="M49:Q49"/>
    <mergeCell ref="H29:I29"/>
    <mergeCell ref="J29:K29"/>
    <mergeCell ref="L43:Q43"/>
    <mergeCell ref="L45:Q45"/>
    <mergeCell ref="L44:Q44"/>
    <mergeCell ref="L29:Q29"/>
    <mergeCell ref="J45:K45"/>
    <mergeCell ref="L37:Q37"/>
    <mergeCell ref="H46:I46"/>
    <mergeCell ref="B49:E49"/>
    <mergeCell ref="J35:K35"/>
    <mergeCell ref="J33:K33"/>
    <mergeCell ref="J34:K34"/>
    <mergeCell ref="H41:I41"/>
    <mergeCell ref="J41:K41"/>
    <mergeCell ref="C38:G38"/>
    <mergeCell ref="C43:G43"/>
    <mergeCell ref="C39:G39"/>
    <mergeCell ref="J46:K46"/>
    <mergeCell ref="C44:G44"/>
    <mergeCell ref="L42:Q42"/>
    <mergeCell ref="J42:K42"/>
    <mergeCell ref="L35:Q35"/>
    <mergeCell ref="L41:Q41"/>
    <mergeCell ref="C36:G36"/>
    <mergeCell ref="C37:G37"/>
    <mergeCell ref="C42:G42"/>
    <mergeCell ref="H39:I39"/>
    <mergeCell ref="H42:I42"/>
    <mergeCell ref="L34:Q34"/>
    <mergeCell ref="J38:K38"/>
    <mergeCell ref="L40:Q40"/>
    <mergeCell ref="L39:Q39"/>
    <mergeCell ref="L38:Q38"/>
    <mergeCell ref="J40:K40"/>
    <mergeCell ref="L31:Q31"/>
    <mergeCell ref="J37:K37"/>
    <mergeCell ref="H36:I36"/>
    <mergeCell ref="J36:K36"/>
    <mergeCell ref="L36:Q36"/>
    <mergeCell ref="H37:I37"/>
    <mergeCell ref="L32:Q32"/>
    <mergeCell ref="L33:Q33"/>
    <mergeCell ref="J31:K31"/>
    <mergeCell ref="H32:I32"/>
    <mergeCell ref="J32:K32"/>
    <mergeCell ref="C30:G30"/>
    <mergeCell ref="H30:I30"/>
    <mergeCell ref="C31:G31"/>
    <mergeCell ref="J30:K30"/>
    <mergeCell ref="H31:I31"/>
    <mergeCell ref="C32:G32"/>
    <mergeCell ref="M48:Q48"/>
    <mergeCell ref="H43:I43"/>
    <mergeCell ref="J43:K43"/>
    <mergeCell ref="C45:G45"/>
    <mergeCell ref="H45:I45"/>
    <mergeCell ref="H44:I44"/>
    <mergeCell ref="J44:K44"/>
    <mergeCell ref="B48:E48"/>
    <mergeCell ref="M47:Q47"/>
    <mergeCell ref="C46:G46"/>
    <mergeCell ref="C41:G41"/>
    <mergeCell ref="C40:G40"/>
    <mergeCell ref="H38:I38"/>
    <mergeCell ref="C33:G33"/>
    <mergeCell ref="H33:I33"/>
    <mergeCell ref="C35:G35"/>
    <mergeCell ref="H35:I35"/>
    <mergeCell ref="C34:G34"/>
    <mergeCell ref="H34:I34"/>
    <mergeCell ref="H40:I40"/>
  </mergeCells>
  <dataValidations count="8">
    <dataValidation type="list" allowBlank="1" showInputMessage="1" showErrorMessage="1" prompt="Chọn năm học. Nếu sai, dữ liệu sẽ bị ghi đè!" errorTitle="Lỗi nhập dữ liệu" error="Dữ liệu nhập sai" sqref="N6:P6">
      <formula1>DM_Nam</formula1>
    </dataValidation>
    <dataValidation type="textLength" showInputMessage="1" showErrorMessage="1" prompt="Chú ý nhập chính xác mã trường!" error="Phai nhap du 8 ky tu" sqref="F6:H6">
      <formula1>8</formula1>
      <formula2>8</formula2>
    </dataValidation>
    <dataValidation type="textLength" allowBlank="1" showInputMessage="1" showErrorMessage="1" prompt="Nhập mã trường quản lý" errorTitle="Lỗi nhập dữ liệu" error="Phải nhập đủ 8 ký tự" sqref="E15:J15">
      <formula1>8</formula1>
      <formula2>8</formula2>
    </dataValidation>
    <dataValidation type="list" showInputMessage="1" showErrorMessage="1" prompt="Chọn mức độ đạt chuẩn" errorTitle="Lỗi nhập liêu" error="Bắt buộc phải chọn trong danh sách" sqref="E14:F14">
      <formula1>DM_chuan</formula1>
    </dataValidation>
    <dataValidation allowBlank="1" sqref="N10:Q14 E10:J13 L27:Q46 C27:G46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20" sqref="N15:Q15">
      <formula1>1</formula1>
      <formula2>20</formula2>
    </dataValidation>
    <dataValidation type="whole" allowBlank="1" showInputMessage="1" showErrorMessage="1" prompt="m2" errorTitle="Lỗi nhập dữ liệu" error="Bạn chỉ được phép nhập số nguyên m2 tối đa 200000, tối thiểu 10" sqref="H27:I46">
      <formula1>10</formula1>
      <formula2>200000</formula2>
    </dataValidation>
    <dataValidation type="whole" allowBlank="1" showInputMessage="1" showErrorMessage="1" prompt="m" errorTitle="Lỗi nhập dữ liệu" error="Bạn chỉ được phép nhập số nguyên m tối đa 50000, tối thiểu 50" sqref="J27:K46">
      <formula1>50</formula1>
      <formula2>50000</formula2>
    </dataValidation>
  </dataValidations>
  <printOptions/>
  <pageMargins left="0.5" right="0.25" top="0.5" bottom="0.5" header="0" footer="0.25"/>
  <pageSetup horizontalDpi="600" verticalDpi="600" orientation="portrait" paperSize="9" scale="90" r:id="rId2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23"/>
  <sheetViews>
    <sheetView showGridLines="0" zoomScalePageLayoutView="0" workbookViewId="0" topLeftCell="A1">
      <selection activeCell="R18" sqref="R18"/>
    </sheetView>
  </sheetViews>
  <sheetFormatPr defaultColWidth="8.796875" defaultRowHeight="15"/>
  <cols>
    <col min="1" max="1" width="1.59765625" style="83" customWidth="1"/>
    <col min="2" max="2" width="39.5" style="83" customWidth="1"/>
    <col min="3" max="3" width="7.59765625" style="83" customWidth="1"/>
    <col min="4" max="4" width="7.59765625" style="83" hidden="1" customWidth="1"/>
    <col min="5" max="9" width="7.59765625" style="83" customWidth="1"/>
    <col min="10" max="10" width="1.59765625" style="83" customWidth="1"/>
    <col min="11" max="16" width="2.59765625" style="107" customWidth="1"/>
    <col min="17" max="16384" width="9" style="83" customWidth="1"/>
  </cols>
  <sheetData>
    <row r="1" spans="2:9" ht="18.75">
      <c r="B1" s="104" t="s">
        <v>84</v>
      </c>
      <c r="C1" s="104"/>
      <c r="D1" s="104"/>
      <c r="E1" s="104"/>
      <c r="F1" s="105"/>
      <c r="G1" s="105"/>
      <c r="H1" s="105"/>
      <c r="I1" s="106"/>
    </row>
    <row r="2" ht="4.5" customHeight="1" thickBot="1"/>
    <row r="3" spans="2:16" ht="15.75">
      <c r="B3" s="557" t="s">
        <v>55</v>
      </c>
      <c r="C3" s="559" t="s">
        <v>44</v>
      </c>
      <c r="D3" s="108"/>
      <c r="E3" s="561" t="s">
        <v>4</v>
      </c>
      <c r="F3" s="561"/>
      <c r="G3" s="561"/>
      <c r="H3" s="561"/>
      <c r="I3" s="562"/>
      <c r="K3"/>
      <c r="L3"/>
      <c r="M3"/>
      <c r="N3"/>
      <c r="O3"/>
      <c r="P3"/>
    </row>
    <row r="4" spans="2:9" ht="15.75">
      <c r="B4" s="558"/>
      <c r="C4" s="560"/>
      <c r="D4" s="109"/>
      <c r="E4" s="81" t="s">
        <v>56</v>
      </c>
      <c r="F4" s="81" t="s">
        <v>57</v>
      </c>
      <c r="G4" s="81" t="s">
        <v>61</v>
      </c>
      <c r="H4" s="81" t="s">
        <v>58</v>
      </c>
      <c r="I4" s="82" t="s">
        <v>59</v>
      </c>
    </row>
    <row r="5" spans="2:9" ht="15.75" hidden="1">
      <c r="B5" s="324"/>
      <c r="C5" s="109"/>
      <c r="D5" s="109"/>
      <c r="E5" s="81">
        <v>1</v>
      </c>
      <c r="F5" s="81">
        <v>2</v>
      </c>
      <c r="G5" s="81">
        <v>3</v>
      </c>
      <c r="H5" s="81">
        <v>4</v>
      </c>
      <c r="I5" s="82">
        <v>5</v>
      </c>
    </row>
    <row r="6" spans="2:16" ht="15.75">
      <c r="B6" s="110" t="s">
        <v>44</v>
      </c>
      <c r="C6" s="10">
        <f>SUM(C8:C10)</f>
        <v>15</v>
      </c>
      <c r="D6" s="10"/>
      <c r="E6" s="10">
        <f>SUM(E8:E10)</f>
        <v>4</v>
      </c>
      <c r="F6" s="10">
        <f>SUM(F8:F10)</f>
        <v>3</v>
      </c>
      <c r="G6" s="10">
        <f>SUM(G8:G10)</f>
        <v>2</v>
      </c>
      <c r="H6" s="10">
        <f>SUM(H8:H10)</f>
        <v>3</v>
      </c>
      <c r="I6" s="45">
        <f>SUM(I8:I10)</f>
        <v>3</v>
      </c>
      <c r="K6" s="111"/>
      <c r="L6" s="111">
        <f>IF(OR(E6&lt;E12,E6&lt;E13,E6&lt;E14),"Er","")</f>
      </c>
      <c r="M6" s="111">
        <f>IF(OR(F6&lt;F12,F6&lt;F13,F6&lt;F14),"Er","")</f>
      </c>
      <c r="N6" s="111">
        <f>IF(OR(G6&lt;G12,G6&lt;G13,G6&lt;G14),"Er","")</f>
      </c>
      <c r="O6" s="111">
        <f>IF(OR(H6&lt;H12,H6&lt;H13,H6&lt;H14),"Er","")</f>
      </c>
      <c r="P6" s="111">
        <f>IF(OR(I6&lt;I12,I6&lt;I13,I6&lt;I14),"Er","")</f>
      </c>
    </row>
    <row r="7" spans="2:16" ht="15.75" hidden="1">
      <c r="B7" s="435"/>
      <c r="C7" s="10"/>
      <c r="D7" s="10"/>
      <c r="E7" s="112">
        <v>1</v>
      </c>
      <c r="F7" s="112">
        <v>2</v>
      </c>
      <c r="G7" s="112">
        <v>3</v>
      </c>
      <c r="H7" s="112">
        <v>4</v>
      </c>
      <c r="I7" s="112">
        <v>5</v>
      </c>
      <c r="K7" s="111"/>
      <c r="L7" s="111"/>
      <c r="M7" s="111"/>
      <c r="N7" s="111"/>
      <c r="O7" s="111"/>
      <c r="P7" s="111"/>
    </row>
    <row r="8" spans="2:16" ht="15.75">
      <c r="B8" s="346" t="s">
        <v>119</v>
      </c>
      <c r="C8" s="14">
        <f>SUM(E8:I8)</f>
        <v>0</v>
      </c>
      <c r="D8" s="10">
        <v>4</v>
      </c>
      <c r="E8" s="15"/>
      <c r="F8" s="15"/>
      <c r="G8" s="15"/>
      <c r="H8" s="15"/>
      <c r="I8" s="16"/>
      <c r="K8" s="111"/>
      <c r="L8" s="111"/>
      <c r="M8" s="111"/>
      <c r="N8" s="111"/>
      <c r="O8" s="111"/>
      <c r="P8" s="111"/>
    </row>
    <row r="9" spans="2:16" ht="15.75">
      <c r="B9" s="347" t="s">
        <v>88</v>
      </c>
      <c r="C9" s="14">
        <f>SUM(E9:I9)</f>
        <v>0</v>
      </c>
      <c r="D9" s="10">
        <v>6</v>
      </c>
      <c r="E9" s="50"/>
      <c r="F9" s="50"/>
      <c r="G9" s="50"/>
      <c r="H9" s="50"/>
      <c r="I9" s="51"/>
      <c r="K9" s="111"/>
      <c r="L9" s="111"/>
      <c r="M9" s="111"/>
      <c r="N9" s="111"/>
      <c r="O9" s="111"/>
      <c r="P9" s="111"/>
    </row>
    <row r="10" spans="2:16" ht="15.75">
      <c r="B10" s="347" t="s">
        <v>89</v>
      </c>
      <c r="C10" s="24">
        <f>SUM(E10:I10)</f>
        <v>15</v>
      </c>
      <c r="D10" s="10">
        <v>3</v>
      </c>
      <c r="E10" s="50">
        <v>4</v>
      </c>
      <c r="F10" s="50">
        <v>3</v>
      </c>
      <c r="G10" s="50">
        <v>2</v>
      </c>
      <c r="H10" s="50">
        <v>3</v>
      </c>
      <c r="I10" s="51">
        <v>3</v>
      </c>
      <c r="K10" s="111">
        <f>IF(OR(AND(C10&lt;&gt;0,Truong!Z7=FALSE),AND(C10=0,Truong!Z7=TRUE)),"Er","")</f>
      </c>
      <c r="L10" s="111"/>
      <c r="M10" s="111"/>
      <c r="N10" s="111"/>
      <c r="O10" s="111"/>
      <c r="P10" s="111"/>
    </row>
    <row r="11" spans="2:16" ht="15.75">
      <c r="B11" s="114" t="s">
        <v>60</v>
      </c>
      <c r="C11" s="115"/>
      <c r="D11" s="115"/>
      <c r="E11" s="115"/>
      <c r="F11" s="115"/>
      <c r="G11" s="115"/>
      <c r="H11" s="115"/>
      <c r="I11" s="116"/>
      <c r="K11" s="117"/>
      <c r="L11" s="117">
        <f>IF(G11&gt;G7,"Er","")</f>
      </c>
      <c r="M11" s="117">
        <f>IF(H11&gt;H7,"Er","")</f>
      </c>
      <c r="N11" s="117">
        <f>IF(I11&gt;I7,"Er","")</f>
      </c>
      <c r="O11" s="117"/>
      <c r="P11" s="117"/>
    </row>
    <row r="12" spans="2:16" ht="15.75">
      <c r="B12" s="131" t="s">
        <v>120</v>
      </c>
      <c r="C12" s="20">
        <f>SUM(E12:I12)</f>
        <v>0</v>
      </c>
      <c r="D12" s="10">
        <v>1</v>
      </c>
      <c r="E12" s="50"/>
      <c r="F12" s="50"/>
      <c r="G12" s="50"/>
      <c r="H12" s="50"/>
      <c r="I12" s="51"/>
      <c r="K12" s="111"/>
      <c r="L12" s="111">
        <f>IF(E12&gt;E6,"Er","")</f>
      </c>
      <c r="M12" s="111">
        <f>IF(F12&gt;F6,"Er","")</f>
      </c>
      <c r="N12" s="111">
        <f>IF(G12&gt;G6,"Er","")</f>
      </c>
      <c r="O12" s="111">
        <f>IF(H12&gt;H6,"Er","")</f>
      </c>
      <c r="P12" s="111">
        <f>IF(I12&gt;I6,"Er","")</f>
      </c>
    </row>
    <row r="13" spans="2:16" ht="15.75">
      <c r="B13" s="338" t="s">
        <v>62</v>
      </c>
      <c r="C13" s="17">
        <f>SUM(E13:I13)</f>
        <v>4</v>
      </c>
      <c r="D13" s="10">
        <v>2</v>
      </c>
      <c r="E13" s="50">
        <v>2</v>
      </c>
      <c r="F13" s="50">
        <v>1</v>
      </c>
      <c r="G13" s="50">
        <v>1</v>
      </c>
      <c r="H13" s="50"/>
      <c r="I13" s="51"/>
      <c r="K13" s="111">
        <f>IF(OR(AND(C13&lt;&gt;0,Truong!Z11=FALSE),AND(C13=0,Truong!Z11=TRUE),C13&gt;C10),"Er","")</f>
      </c>
      <c r="L13" s="111">
        <f>IF(OR(E13&gt;E6,E13&gt;E10),"Er","")</f>
      </c>
      <c r="M13" s="111">
        <f>IF(OR(F13&gt;F6,F13&gt;F10),"Er","")</f>
      </c>
      <c r="N13" s="111">
        <f>IF(OR(G13&gt;G6,G13&gt;G10),"Er","")</f>
      </c>
      <c r="O13" s="111">
        <f>IF(OR(H13&gt;H6,H13&gt;H10),"Er","")</f>
      </c>
      <c r="P13" s="111">
        <f>IF(OR(I13&gt;I6,I13&gt;I10),"Er","")</f>
      </c>
    </row>
    <row r="14" spans="2:16" ht="15.75">
      <c r="B14" s="354" t="s">
        <v>133</v>
      </c>
      <c r="C14" s="52">
        <f>SUM(E14:I14)</f>
        <v>2</v>
      </c>
      <c r="D14" s="10">
        <v>5</v>
      </c>
      <c r="E14" s="25">
        <v>1</v>
      </c>
      <c r="F14" s="25">
        <v>1</v>
      </c>
      <c r="G14" s="25"/>
      <c r="H14" s="25"/>
      <c r="I14" s="26"/>
      <c r="K14" s="111">
        <f>IF(OR(AND(C14&lt;&gt;0,Truong!Z10=FALSE),AND(C14=0,Truong!Z10=TRUE)),"Er","")</f>
      </c>
      <c r="L14" s="111">
        <f>IF(E14&gt;E6,"Er","")</f>
      </c>
      <c r="M14" s="111">
        <f>IF(F14&gt;F6,"Er","")</f>
      </c>
      <c r="N14" s="111">
        <f>IF(G14&gt;G6,"Er","")</f>
      </c>
      <c r="O14" s="111">
        <f>IF(H14&gt;H6,"Er","")</f>
      </c>
      <c r="P14" s="111">
        <f>IF(I14&gt;I6,"Er","")</f>
      </c>
    </row>
    <row r="15" spans="2:17" ht="15.75">
      <c r="B15" s="563" t="s">
        <v>370</v>
      </c>
      <c r="C15" s="564"/>
      <c r="D15" s="564"/>
      <c r="E15" s="564"/>
      <c r="F15" s="564"/>
      <c r="G15" s="564"/>
      <c r="H15" s="564"/>
      <c r="I15" s="565"/>
      <c r="K15" s="117"/>
      <c r="L15" s="117"/>
      <c r="M15" s="117"/>
      <c r="N15" s="117"/>
      <c r="O15" s="117"/>
      <c r="P15" s="117"/>
      <c r="Q15" s="117"/>
    </row>
    <row r="16" spans="2:16" s="315" customFormat="1" ht="15.75" hidden="1">
      <c r="B16" s="435"/>
      <c r="C16" s="433"/>
      <c r="D16" s="434"/>
      <c r="E16" s="435">
        <v>1</v>
      </c>
      <c r="F16" s="435">
        <v>2</v>
      </c>
      <c r="G16" s="435">
        <v>3</v>
      </c>
      <c r="H16" s="435">
        <v>4</v>
      </c>
      <c r="I16" s="436">
        <v>5</v>
      </c>
      <c r="K16" s="411"/>
      <c r="L16" s="111"/>
      <c r="M16" s="111"/>
      <c r="N16" s="111"/>
      <c r="O16" s="111"/>
      <c r="P16" s="111"/>
    </row>
    <row r="17" spans="2:16" s="315" customFormat="1" ht="15.75">
      <c r="B17" s="392" t="s">
        <v>369</v>
      </c>
      <c r="C17" s="433">
        <f>IF(SUM(E17:I17)&lt;&gt;0,SUM(E17:I17),"")</f>
      </c>
      <c r="D17" s="434">
        <v>4</v>
      </c>
      <c r="E17" s="437"/>
      <c r="F17" s="437"/>
      <c r="G17" s="437"/>
      <c r="H17" s="437"/>
      <c r="I17" s="438"/>
      <c r="K17" s="411"/>
      <c r="L17" s="111">
        <f>IF(E17&gt;E6,"Er","")</f>
      </c>
      <c r="M17" s="111">
        <f>IF(F17&gt;F6,"Er","")</f>
      </c>
      <c r="N17" s="111">
        <f>IF(G17&gt;G6,"Er","")</f>
      </c>
      <c r="O17" s="111">
        <f>IF(H17&gt;H6,"Er","")</f>
      </c>
      <c r="P17" s="111">
        <f>IF(I17&gt;I6,"Er","")</f>
      </c>
    </row>
    <row r="18" spans="2:16" s="315" customFormat="1" ht="15.75">
      <c r="B18" s="439" t="s">
        <v>110</v>
      </c>
      <c r="C18" s="443">
        <f aca="true" t="shared" si="0" ref="C18:C23">IF(SUM(E18:I18)&lt;&gt;0,SUM(E18:I18),"")</f>
      </c>
      <c r="D18" s="413">
        <v>22</v>
      </c>
      <c r="E18" s="420"/>
      <c r="F18" s="420"/>
      <c r="G18" s="420"/>
      <c r="H18" s="420"/>
      <c r="I18" s="421"/>
      <c r="K18" s="411"/>
      <c r="L18" s="111">
        <f>IF(E18&gt;E6,"Er","")</f>
      </c>
      <c r="M18" s="111">
        <f>IF(F18&gt;F6,"Er","")</f>
      </c>
      <c r="N18" s="111">
        <f>IF(G18&gt;G6,"Er","")</f>
      </c>
      <c r="O18" s="111">
        <f>IF(H18&gt;H6,"Er","")</f>
      </c>
      <c r="P18" s="111">
        <f>IF(I18&gt;I6,"Er","")</f>
      </c>
    </row>
    <row r="19" spans="2:16" s="315" customFormat="1" ht="15.75">
      <c r="B19" s="440" t="s">
        <v>111</v>
      </c>
      <c r="C19" s="413">
        <f t="shared" si="0"/>
        <v>15</v>
      </c>
      <c r="D19" s="418">
        <v>6</v>
      </c>
      <c r="E19" s="420">
        <v>4</v>
      </c>
      <c r="F19" s="420">
        <v>3</v>
      </c>
      <c r="G19" s="420">
        <v>2</v>
      </c>
      <c r="H19" s="420">
        <v>3</v>
      </c>
      <c r="I19" s="421">
        <v>3</v>
      </c>
      <c r="K19" s="411"/>
      <c r="L19" s="111">
        <f>IF(E19&gt;E6,"Er","")</f>
      </c>
      <c r="M19" s="111">
        <f>IF(F19&gt;F6,"Er","")</f>
      </c>
      <c r="N19" s="111">
        <f>IF(G19&gt;G6,"Er","")</f>
      </c>
      <c r="O19" s="111">
        <f>IF(H19&gt;H6,"Er","")</f>
      </c>
      <c r="P19" s="111">
        <f>IF(I19&gt;I6,"Er","")</f>
      </c>
    </row>
    <row r="20" spans="2:16" s="315" customFormat="1" ht="15.75">
      <c r="B20" s="440" t="s">
        <v>112</v>
      </c>
      <c r="C20" s="413">
        <f t="shared" si="0"/>
      </c>
      <c r="D20" s="413">
        <v>7</v>
      </c>
      <c r="E20" s="380"/>
      <c r="F20" s="380"/>
      <c r="G20" s="380"/>
      <c r="H20" s="380"/>
      <c r="I20" s="383"/>
      <c r="K20" s="411"/>
      <c r="L20" s="111">
        <f>IF(E20&gt;E6,"Er","")</f>
      </c>
      <c r="M20" s="111">
        <f>IF(F20&gt;F6,"Er","")</f>
      </c>
      <c r="N20" s="111">
        <f>IF(G20&gt;G6,"Er","")</f>
      </c>
      <c r="O20" s="111">
        <f>IF(H20&gt;H6,"Er","")</f>
      </c>
      <c r="P20" s="111">
        <f>IF(I20&gt;I6,"Er","")</f>
      </c>
    </row>
    <row r="21" spans="2:16" s="315" customFormat="1" ht="15.75">
      <c r="B21" s="440" t="s">
        <v>103</v>
      </c>
      <c r="C21" s="413">
        <f t="shared" si="0"/>
      </c>
      <c r="D21" s="413">
        <v>8</v>
      </c>
      <c r="E21" s="380"/>
      <c r="F21" s="380"/>
      <c r="G21" s="380"/>
      <c r="H21" s="380"/>
      <c r="I21" s="383"/>
      <c r="K21" s="411"/>
      <c r="L21" s="111">
        <f>IF(E21&gt;E6,"Er","")</f>
      </c>
      <c r="M21" s="111">
        <f>IF(F21&gt;F6,"Er","")</f>
      </c>
      <c r="N21" s="111">
        <f>IF(G21&gt;G6,"Er","")</f>
      </c>
      <c r="O21" s="111">
        <f>IF(H21&gt;H6,"Er","")</f>
      </c>
      <c r="P21" s="111">
        <f>IF(I21&gt;I6,"Er","")</f>
      </c>
    </row>
    <row r="22" spans="2:16" s="315" customFormat="1" ht="15.75">
      <c r="B22" s="440" t="s">
        <v>104</v>
      </c>
      <c r="C22" s="413">
        <f t="shared" si="0"/>
      </c>
      <c r="D22" s="413">
        <v>5</v>
      </c>
      <c r="E22" s="380"/>
      <c r="F22" s="380"/>
      <c r="G22" s="380"/>
      <c r="H22" s="380"/>
      <c r="I22" s="383"/>
      <c r="K22" s="411"/>
      <c r="L22" s="111">
        <f>IF(E22&gt;E6,"Er","")</f>
      </c>
      <c r="M22" s="111">
        <f>IF(F22&gt;F6,"Er","")</f>
      </c>
      <c r="N22" s="111">
        <f>IF(G22&gt;G6,"Er","")</f>
      </c>
      <c r="O22" s="111">
        <f>IF(H22&gt;H6,"Er","")</f>
      </c>
      <c r="P22" s="111">
        <f>IF(I22&gt;I6,"Er","")</f>
      </c>
    </row>
    <row r="23" spans="2:16" s="315" customFormat="1" ht="16.5" thickBot="1">
      <c r="B23" s="441" t="s">
        <v>105</v>
      </c>
      <c r="C23" s="442">
        <f t="shared" si="0"/>
      </c>
      <c r="D23" s="442">
        <v>20</v>
      </c>
      <c r="E23" s="426"/>
      <c r="F23" s="426"/>
      <c r="G23" s="426"/>
      <c r="H23" s="426"/>
      <c r="I23" s="427"/>
      <c r="K23" s="411"/>
      <c r="L23" s="111">
        <f>IF(E23&gt;E6,"Er","")</f>
      </c>
      <c r="M23" s="111">
        <f>IF(F23&gt;F6,"Er","")</f>
      </c>
      <c r="N23" s="111">
        <f>IF(G23&gt;G6,"Er","")</f>
      </c>
      <c r="O23" s="111">
        <f>IF(H23&gt;H6,"Er","")</f>
      </c>
      <c r="P23" s="111">
        <f>IF(I23&gt;I6,"Er","")</f>
      </c>
    </row>
  </sheetData>
  <sheetProtection password="C129" sheet="1"/>
  <mergeCells count="4">
    <mergeCell ref="B3:B4"/>
    <mergeCell ref="C3:C4"/>
    <mergeCell ref="E3:I3"/>
    <mergeCell ref="B15:I15"/>
  </mergeCells>
  <dataValidations count="3">
    <dataValidation allowBlank="1" sqref="D6 E6:I7 C6:C10 C12:C14"/>
    <dataValidation type="whole" allowBlank="1" showErrorMessage="1" errorTitle="Lỗi nhập dữ liệu" error="Chỉ nhập số tối đa 50" sqref="E8:I10 E17:I23 E12:I14">
      <formula1>0</formula1>
      <formula2>50</formula2>
    </dataValidation>
    <dataValidation allowBlank="1" showInputMessage="1" showErrorMessage="1" errorTitle="Lçi nhËp d÷ liÖu" error="ChØ nhËp d÷ liÖu kiÓu sè, kh«ng nhËp ch÷." sqref="C16:D23"/>
  </dataValidations>
  <printOptions/>
  <pageMargins left="0.75" right="0.25" top="0.5" bottom="0.5" header="0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125"/>
  <sheetViews>
    <sheetView showGridLines="0" tabSelected="1" zoomScale="75" zoomScaleNormal="75" zoomScaleSheetLayoutView="100" workbookViewId="0" topLeftCell="A1">
      <selection activeCell="U97" sqref="U97"/>
    </sheetView>
  </sheetViews>
  <sheetFormatPr defaultColWidth="8.796875" defaultRowHeight="15"/>
  <cols>
    <col min="1" max="1" width="1.59765625" style="83" customWidth="1"/>
    <col min="2" max="2" width="37.5" style="83" customWidth="1"/>
    <col min="3" max="3" width="9.69921875" style="121" customWidth="1"/>
    <col min="4" max="4" width="8.09765625" style="121" hidden="1" customWidth="1"/>
    <col min="5" max="9" width="7.09765625" style="121" customWidth="1"/>
    <col min="10" max="11" width="7.09765625" style="121" hidden="1" customWidth="1"/>
    <col min="12" max="14" width="7.09765625" style="121" customWidth="1"/>
    <col min="15" max="15" width="1.390625" style="90" customWidth="1"/>
    <col min="16" max="21" width="2.59765625" style="117" customWidth="1"/>
    <col min="22" max="24" width="2.59765625" style="83" customWidth="1"/>
    <col min="25" max="16384" width="9" style="83" customWidth="1"/>
  </cols>
  <sheetData>
    <row r="1" spans="2:6" ht="18.75">
      <c r="B1" s="104" t="s">
        <v>85</v>
      </c>
      <c r="C1" s="119"/>
      <c r="D1" s="363"/>
      <c r="E1" s="119"/>
      <c r="F1" s="120"/>
    </row>
    <row r="2" ht="4.5" customHeight="1" thickBot="1"/>
    <row r="3" spans="2:21" ht="15.75" customHeight="1">
      <c r="B3" s="566" t="s">
        <v>63</v>
      </c>
      <c r="C3" s="568" t="s">
        <v>44</v>
      </c>
      <c r="D3" s="364"/>
      <c r="E3" s="570" t="s">
        <v>4</v>
      </c>
      <c r="F3" s="570"/>
      <c r="G3" s="570"/>
      <c r="H3" s="570"/>
      <c r="I3" s="571"/>
      <c r="J3" s="377"/>
      <c r="K3" s="377"/>
      <c r="L3" s="377"/>
      <c r="M3" s="377"/>
      <c r="N3" s="377"/>
      <c r="P3" s="220"/>
      <c r="Q3" s="220"/>
      <c r="R3" s="220"/>
      <c r="S3" s="220"/>
      <c r="T3" s="220"/>
      <c r="U3" s="220"/>
    </row>
    <row r="4" spans="2:14" ht="15.75">
      <c r="B4" s="567"/>
      <c r="C4" s="569"/>
      <c r="D4" s="365"/>
      <c r="E4" s="125" t="s">
        <v>56</v>
      </c>
      <c r="F4" s="125" t="s">
        <v>57</v>
      </c>
      <c r="G4" s="125" t="s">
        <v>61</v>
      </c>
      <c r="H4" s="125" t="s">
        <v>58</v>
      </c>
      <c r="I4" s="126" t="s">
        <v>59</v>
      </c>
      <c r="J4" s="377"/>
      <c r="K4" s="377"/>
      <c r="L4" s="377"/>
      <c r="M4" s="377"/>
      <c r="N4" s="377"/>
    </row>
    <row r="5" spans="2:14" ht="15.75" hidden="1">
      <c r="B5" s="123"/>
      <c r="C5" s="124"/>
      <c r="D5" s="365"/>
      <c r="E5" s="125">
        <v>1</v>
      </c>
      <c r="F5" s="125">
        <v>2</v>
      </c>
      <c r="G5" s="125">
        <v>3</v>
      </c>
      <c r="H5" s="125">
        <v>4</v>
      </c>
      <c r="I5" s="126">
        <v>5</v>
      </c>
      <c r="J5" s="377"/>
      <c r="K5" s="377"/>
      <c r="L5" s="377"/>
      <c r="M5" s="377"/>
      <c r="N5" s="377"/>
    </row>
    <row r="6" spans="2:21" ht="15.75">
      <c r="B6" s="339" t="s">
        <v>64</v>
      </c>
      <c r="C6" s="10">
        <f aca="true" t="shared" si="0" ref="C6:C27">SUM(E6:I6)</f>
        <v>424</v>
      </c>
      <c r="D6" s="11" t="s">
        <v>256</v>
      </c>
      <c r="E6" s="12">
        <v>105</v>
      </c>
      <c r="F6" s="12">
        <v>75</v>
      </c>
      <c r="G6" s="12">
        <v>66</v>
      </c>
      <c r="H6" s="12">
        <v>103</v>
      </c>
      <c r="I6" s="13">
        <v>75</v>
      </c>
      <c r="J6" s="377"/>
      <c r="K6" s="377"/>
      <c r="L6" s="377"/>
      <c r="M6" s="377"/>
      <c r="N6" s="377"/>
      <c r="P6" s="111"/>
      <c r="Q6" s="111">
        <f>IF(OR(E6&lt;&gt;E10+E16,E6&lt;E10,E6&lt;E16,E6&lt;E36,E6&lt;E88,E6&lt;E7,E6&lt;E8,E6&lt;E9,E6&lt;E22,E6&lt;&gt;SUM(E37:E39)),"Er","")</f>
      </c>
      <c r="R6" s="111">
        <f>IF(OR(F6&lt;F10,F6&lt;F16,F6&lt;F36,F6&lt;F88,F6&lt;F7,F6&lt;F8,F6&lt;F9,F6&lt;F22,F6&lt;&gt;SUM(F37:F39)),"Er","")</f>
      </c>
      <c r="S6" s="111">
        <f>IF(OR(G6&lt;G10,G6&lt;G16,G6&lt;G36,G6&lt;G88,G6&lt;G7,G6&lt;G8,G6&lt;G9,G6&lt;G22,G6&lt;&gt;SUM(G37:G39)),"Er","")</f>
      </c>
      <c r="T6" s="111">
        <f>IF(OR(H6&lt;H10,H6&lt;H16,H6&lt;H36,H6&lt;H88,H6&lt;H7,H6&lt;H8,H6&lt;H9,H6&lt;H22,H6&lt;&gt;SUM(H37:H39)),"Er","")</f>
      </c>
      <c r="U6" s="111">
        <f>IF(OR(I6&lt;I10,I6&lt;I16,I6&lt;I36,I6&lt;I88,I6&lt;I7,I6&lt;I8,I6&lt;I9,I6&lt;I22,I6&lt;&gt;SUM(I37:I39)),"Er","")</f>
      </c>
    </row>
    <row r="7" spans="2:21" ht="15.75">
      <c r="B7" s="128" t="s">
        <v>270</v>
      </c>
      <c r="C7" s="14">
        <f t="shared" si="0"/>
        <v>212</v>
      </c>
      <c r="D7" s="366"/>
      <c r="E7" s="15">
        <v>52</v>
      </c>
      <c r="F7" s="15">
        <v>32</v>
      </c>
      <c r="G7" s="15">
        <v>37</v>
      </c>
      <c r="H7" s="15">
        <v>53</v>
      </c>
      <c r="I7" s="16">
        <v>38</v>
      </c>
      <c r="J7" s="377"/>
      <c r="K7" s="377"/>
      <c r="L7" s="377"/>
      <c r="M7" s="377"/>
      <c r="N7" s="377"/>
      <c r="P7" s="111"/>
      <c r="Q7" s="111">
        <f>IF(OR(E7&lt;&gt;E12+E17,E7&gt;E6,E7&lt;E9),"Er","")</f>
      </c>
      <c r="R7" s="111">
        <f>IF(OR(F7&gt;F6,F7&lt;F9),"Er","")</f>
      </c>
      <c r="S7" s="111">
        <f>IF(OR(G7&gt;G6,G7&lt;G9),"Er","")</f>
      </c>
      <c r="T7" s="111">
        <f>IF(OR(H7&gt;H6,H7&lt;H9),"Er","")</f>
      </c>
      <c r="U7" s="111">
        <f>IF(OR(I7&gt;I6,I7&lt;I9),"Er","")</f>
      </c>
    </row>
    <row r="8" spans="2:21" ht="15.75">
      <c r="B8" s="132" t="s">
        <v>66</v>
      </c>
      <c r="C8" s="17">
        <f t="shared" si="0"/>
        <v>0</v>
      </c>
      <c r="D8" s="308"/>
      <c r="E8" s="18"/>
      <c r="F8" s="18"/>
      <c r="G8" s="18"/>
      <c r="H8" s="18"/>
      <c r="I8" s="19"/>
      <c r="J8" s="377"/>
      <c r="K8" s="377"/>
      <c r="L8" s="377"/>
      <c r="M8" s="377"/>
      <c r="N8" s="377"/>
      <c r="P8" s="111"/>
      <c r="Q8" s="111">
        <f>IF(OR(E8&lt;&gt;E13+E18,E8&gt;E6,E8&lt;E9),"Er","")</f>
      </c>
      <c r="R8" s="111">
        <f>IF(OR(F8&gt;F6,F8&lt;F9),"Er","")</f>
      </c>
      <c r="S8" s="111">
        <f>IF(OR(G8&gt;G6,G8&lt;G9),"Er","")</f>
      </c>
      <c r="T8" s="111">
        <f>IF(OR(H8&gt;H6,H8&lt;H9),"Er","")</f>
      </c>
      <c r="U8" s="111">
        <f>IF(OR(I8&gt;I6,I8&lt;I9),"Er","")</f>
      </c>
    </row>
    <row r="9" spans="2:21" ht="15.75">
      <c r="B9" s="132" t="s">
        <v>67</v>
      </c>
      <c r="C9" s="17">
        <f t="shared" si="0"/>
        <v>0</v>
      </c>
      <c r="D9" s="308"/>
      <c r="E9" s="18"/>
      <c r="F9" s="18"/>
      <c r="G9" s="18"/>
      <c r="H9" s="18"/>
      <c r="I9" s="19"/>
      <c r="J9" s="377"/>
      <c r="K9" s="377"/>
      <c r="L9" s="377"/>
      <c r="M9" s="377"/>
      <c r="N9" s="377"/>
      <c r="P9" s="111"/>
      <c r="Q9" s="111">
        <f>IF(OR(E9&lt;&gt;E14+E19,E9&gt;E6,E9&gt;E8,E9&gt;E7,E9&lt;E14,E9&lt;E19),"Er","")</f>
      </c>
      <c r="R9" s="111">
        <f>IF(OR(F9&gt;F6,F9&gt;F8,F9&gt;F7,F9&lt;F14,F9&lt;F19),"Er","")</f>
      </c>
      <c r="S9" s="111">
        <f>IF(OR(G9&gt;G6,G9&gt;G8,G9&gt;G7,G9&lt;G14,G9&lt;G19),"Er","")</f>
      </c>
      <c r="T9" s="111">
        <f>IF(OR(H9&gt;H6,H9&gt;H8,H9&gt;H7,H9&lt;H14,H9&lt;H19),"Er","")</f>
      </c>
      <c r="U9" s="111">
        <f>IF(OR(I9&gt;I6,I9&gt;I8,I9&gt;I7,I9&lt;I14,I9&lt;I19),"Er","")</f>
      </c>
    </row>
    <row r="10" spans="2:21" ht="15.75">
      <c r="B10" s="340" t="s">
        <v>97</v>
      </c>
      <c r="C10" s="20">
        <f t="shared" si="0"/>
        <v>105</v>
      </c>
      <c r="D10" s="21" t="s">
        <v>257</v>
      </c>
      <c r="E10" s="22">
        <v>105</v>
      </c>
      <c r="F10" s="22"/>
      <c r="G10" s="22"/>
      <c r="H10" s="22"/>
      <c r="I10" s="23"/>
      <c r="J10" s="377"/>
      <c r="K10" s="377"/>
      <c r="L10" s="377"/>
      <c r="M10" s="377"/>
      <c r="N10" s="377"/>
      <c r="P10" s="111"/>
      <c r="Q10" s="111">
        <f>IF(OR(E10&lt;&gt;E6-E16,E10&gt;E6,E10&lt;E11,E10&lt;E12,E10&lt;E13,E10&lt;E14,E10&lt;E15),"Er","")</f>
      </c>
      <c r="R10" s="111">
        <f>IF(OR(F10&gt;F6,F10&lt;F11,F10&lt;F12,F10&lt;F13,F10&lt;F14,F10&lt;F15),"Er","")</f>
      </c>
      <c r="S10" s="111">
        <f>IF(OR(G10&gt;G6,G10&lt;G11,G10&lt;G12,G10&lt;G13,G10&lt;G14,G10&lt;G15),"Er","")</f>
      </c>
      <c r="T10" s="111">
        <f>IF(OR(H10&gt;H6,H10&lt;H11,H10&lt;H12,H10&lt;H13,H10&lt;H14,H10&lt;H15),"Er","")</f>
      </c>
      <c r="U10" s="111">
        <f>IF(OR(I10&gt;I6,I10&lt;I11,I10&lt;I12,I10&lt;I13,I10&lt;I14,I10&lt;I15),"Er","")</f>
      </c>
    </row>
    <row r="11" spans="2:21" ht="15.75">
      <c r="B11" s="128" t="s">
        <v>199</v>
      </c>
      <c r="C11" s="17">
        <f t="shared" si="0"/>
        <v>105</v>
      </c>
      <c r="D11" s="308" t="s">
        <v>268</v>
      </c>
      <c r="E11" s="18">
        <v>105</v>
      </c>
      <c r="F11" s="18"/>
      <c r="G11" s="18"/>
      <c r="H11" s="18"/>
      <c r="I11" s="19"/>
      <c r="J11" s="377"/>
      <c r="K11" s="377"/>
      <c r="L11" s="377"/>
      <c r="M11" s="377"/>
      <c r="N11" s="377"/>
      <c r="P11" s="111"/>
      <c r="Q11" s="111">
        <f>IF(E11&gt;E10,"Er","")</f>
      </c>
      <c r="R11" s="111">
        <f>IF(F11&gt;F10,"Er","")</f>
      </c>
      <c r="S11" s="111">
        <f>IF(G11&gt;G10,"Er","")</f>
      </c>
      <c r="T11" s="111">
        <f>IF(H11&gt;H10,"Er","")</f>
      </c>
      <c r="U11" s="111">
        <f>IF(I11&gt;I10,"Er","")</f>
      </c>
    </row>
    <row r="12" spans="2:21" ht="15.75">
      <c r="B12" s="132" t="s">
        <v>198</v>
      </c>
      <c r="C12" s="17">
        <f t="shared" si="0"/>
        <v>52</v>
      </c>
      <c r="D12" s="308"/>
      <c r="E12" s="18">
        <v>52</v>
      </c>
      <c r="F12" s="18"/>
      <c r="G12" s="18"/>
      <c r="H12" s="18"/>
      <c r="I12" s="19"/>
      <c r="J12" s="377"/>
      <c r="K12" s="377"/>
      <c r="L12" s="377"/>
      <c r="M12" s="377"/>
      <c r="N12" s="377"/>
      <c r="P12" s="111"/>
      <c r="Q12" s="111">
        <f>IF(OR(E12&lt;&gt;E7-E17,E12&gt;E10,E12&lt;E14),"Er","")</f>
      </c>
      <c r="R12" s="111">
        <f>IF(OR(F12&gt;F11,F12&lt;F14,F12&gt;F7),"Er","")</f>
      </c>
      <c r="S12" s="111">
        <f>IF(OR(G12&gt;G11,G12&lt;G14,G12&gt;G7),"Er","")</f>
      </c>
      <c r="T12" s="111">
        <f>IF(OR(H12&gt;H11,H12&lt;H14,H12&gt;H7),"Er","")</f>
      </c>
      <c r="U12" s="111">
        <f>IF(OR(I12&gt;I11,I12&lt;I14,I12&gt;I7),"Er","")</f>
      </c>
    </row>
    <row r="13" spans="2:21" ht="15.75">
      <c r="B13" s="132" t="s">
        <v>66</v>
      </c>
      <c r="C13" s="17">
        <f t="shared" si="0"/>
        <v>0</v>
      </c>
      <c r="D13" s="308"/>
      <c r="E13" s="18"/>
      <c r="F13" s="18"/>
      <c r="G13" s="18"/>
      <c r="H13" s="18"/>
      <c r="I13" s="19"/>
      <c r="J13" s="377"/>
      <c r="K13" s="377"/>
      <c r="L13" s="377"/>
      <c r="M13" s="377"/>
      <c r="N13" s="377"/>
      <c r="P13" s="111"/>
      <c r="Q13" s="111">
        <f>IF(OR(E13&lt;&gt;E8-E18,E13&gt;E10,E13&lt;E14),"Er","")</f>
      </c>
      <c r="R13" s="111">
        <f>IF(OR(F13&gt;F11,F13&lt;F14,F13&gt;F8),"Er","")</f>
      </c>
      <c r="S13" s="111">
        <f>IF(OR(G13&gt;G11,G13&lt;G14,G13&gt;G8),"Er","")</f>
      </c>
      <c r="T13" s="111">
        <f>IF(OR(H13&gt;H11,H13&lt;H14,H13&gt;H8),"Er","")</f>
      </c>
      <c r="U13" s="111">
        <f>IF(OR(I13&gt;I11,I13&lt;I14,I13&gt;I8),"Er","")</f>
      </c>
    </row>
    <row r="14" spans="2:21" ht="15.75">
      <c r="B14" s="354" t="s">
        <v>67</v>
      </c>
      <c r="C14" s="52">
        <f t="shared" si="0"/>
        <v>0</v>
      </c>
      <c r="D14" s="367"/>
      <c r="E14" s="50"/>
      <c r="F14" s="50"/>
      <c r="G14" s="50"/>
      <c r="H14" s="50"/>
      <c r="I14" s="51"/>
      <c r="J14" s="377"/>
      <c r="K14" s="377"/>
      <c r="L14" s="377"/>
      <c r="M14" s="377"/>
      <c r="N14" s="377"/>
      <c r="P14" s="111"/>
      <c r="Q14" s="111">
        <f>IF(OR(E14&lt;&gt;E9-E19,E14&gt;E10,E14&gt;E13,E14&gt;E12,E14&gt;E9),"Er","")</f>
      </c>
      <c r="R14" s="111">
        <f>IF(OR(F14&gt;F11,F14&gt;F13,F14&gt;F12,F14&gt;F9),"Er","")</f>
      </c>
      <c r="S14" s="111">
        <f>IF(OR(G14&gt;G11,G14&gt;G13,G14&gt;G12,G14&gt;G9),"Er","")</f>
      </c>
      <c r="T14" s="111">
        <f>IF(OR(H14&gt;H11,H14&gt;H13,H14&gt;H12,H14&gt;H9),"Er","")</f>
      </c>
      <c r="U14" s="111">
        <f>IF(OR(I14&gt;I11,I14&gt;I13,I14&gt;I12,I14&gt;I9),"Er","")</f>
      </c>
    </row>
    <row r="15" spans="2:21" ht="15.75">
      <c r="B15" s="372" t="s">
        <v>297</v>
      </c>
      <c r="C15" s="24">
        <f t="shared" si="0"/>
        <v>1</v>
      </c>
      <c r="D15" s="368" t="s">
        <v>303</v>
      </c>
      <c r="E15" s="34">
        <v>1</v>
      </c>
      <c r="F15" s="34"/>
      <c r="G15" s="34"/>
      <c r="H15" s="34"/>
      <c r="I15" s="353"/>
      <c r="J15" s="377"/>
      <c r="K15" s="377"/>
      <c r="L15" s="377"/>
      <c r="M15" s="377"/>
      <c r="N15" s="377"/>
      <c r="P15" s="111"/>
      <c r="Q15" s="111">
        <f>IF(OR(E15&gt;E10,E15&gt;E49),"Er","")</f>
      </c>
      <c r="R15" s="111">
        <f>IF(OR(F15&gt;F10,F15&gt;F49),"Er","")</f>
      </c>
      <c r="S15" s="111">
        <f>IF(OR(G15&gt;G10,G15&gt;G49),"Er","")</f>
      </c>
      <c r="T15" s="111">
        <f>IF(OR(H15&gt;H10,H15&gt;H49),"Er","")</f>
      </c>
      <c r="U15" s="111">
        <f>IF(OR(I15&gt;I10,I15&gt;I49),"Er","")</f>
      </c>
    </row>
    <row r="16" spans="2:21" ht="15.75">
      <c r="B16" s="340" t="s">
        <v>135</v>
      </c>
      <c r="C16" s="20">
        <f t="shared" si="0"/>
        <v>0</v>
      </c>
      <c r="D16" s="21" t="s">
        <v>258</v>
      </c>
      <c r="E16" s="22"/>
      <c r="F16" s="22"/>
      <c r="G16" s="22"/>
      <c r="H16" s="22"/>
      <c r="I16" s="23"/>
      <c r="J16" s="377"/>
      <c r="K16" s="377"/>
      <c r="L16" s="377"/>
      <c r="M16" s="377"/>
      <c r="N16" s="377"/>
      <c r="P16" s="111"/>
      <c r="Q16" s="111">
        <f>IF(OR(E16&lt;&gt;E6-E10,E16&gt;E6,E16&lt;E17,E16&lt;E18,E16&lt;E19,E16&lt;E20),"Er","")</f>
      </c>
      <c r="R16" s="111">
        <f>IF(OR(F16&gt;F6,F16&lt;F17,F16&lt;F18,F16&lt;F19,F16&lt;F20),"Er","")</f>
      </c>
      <c r="S16" s="111">
        <f>IF(OR(G16&gt;G6,G16&lt;G17,G16&lt;G18,G16&lt;G19,G16&lt;G20),"Er","")</f>
      </c>
      <c r="T16" s="111">
        <f>IF(OR(H16&gt;H6,H16&lt;H17,H16&lt;H18,H16&lt;H19,H16&lt;H20),"Er","")</f>
      </c>
      <c r="U16" s="111">
        <f>IF(OR(I16&gt;I6,I16&lt;I17,I16&lt;I18,I16&lt;I19,I16&lt;I20),"Er","")</f>
      </c>
    </row>
    <row r="17" spans="2:21" ht="15.75">
      <c r="B17" s="128" t="s">
        <v>270</v>
      </c>
      <c r="C17" s="17">
        <f t="shared" si="0"/>
        <v>0</v>
      </c>
      <c r="D17" s="308"/>
      <c r="E17" s="18"/>
      <c r="F17" s="18"/>
      <c r="G17" s="18"/>
      <c r="H17" s="18"/>
      <c r="I17" s="19"/>
      <c r="J17" s="377"/>
      <c r="K17" s="377"/>
      <c r="L17" s="377"/>
      <c r="M17" s="377"/>
      <c r="N17" s="377"/>
      <c r="P17" s="111"/>
      <c r="Q17" s="111">
        <f>IF(OR(E17&lt;&gt;E7-E12,E17&gt;E16,E17&lt;E19),"Er","")</f>
      </c>
      <c r="R17" s="111">
        <f>IF(OR(F17&gt;F16,F17&lt;F19,F17&gt;F7),"Er","")</f>
      </c>
      <c r="S17" s="111">
        <f>IF(OR(G17&gt;G16,G17&lt;G19,G17&gt;G7),"Er","")</f>
      </c>
      <c r="T17" s="111">
        <f>IF(OR(H17&gt;H16,H17&lt;H19,H17&gt;H7),"Er","")</f>
      </c>
      <c r="U17" s="111">
        <f>IF(OR(I17&gt;I16,I17&lt;I19,I17&gt;I7),"Er","")</f>
      </c>
    </row>
    <row r="18" spans="2:21" ht="15.75">
      <c r="B18" s="132" t="s">
        <v>66</v>
      </c>
      <c r="C18" s="17">
        <f t="shared" si="0"/>
        <v>0</v>
      </c>
      <c r="D18" s="308"/>
      <c r="E18" s="18"/>
      <c r="F18" s="18"/>
      <c r="G18" s="18"/>
      <c r="H18" s="18"/>
      <c r="I18" s="19"/>
      <c r="J18" s="377"/>
      <c r="K18" s="377"/>
      <c r="L18" s="377"/>
      <c r="M18" s="377"/>
      <c r="N18" s="377"/>
      <c r="P18" s="111"/>
      <c r="Q18" s="111">
        <f>IF(OR(E18&lt;&gt;E8-E13,E18&gt;E16,E18&lt;E19),"Er","")</f>
      </c>
      <c r="R18" s="111">
        <f>IF(OR(F18&gt;F16,F18&lt;F19,F18&gt;F8),"Er","")</f>
      </c>
      <c r="S18" s="111">
        <f>IF(OR(G18&gt;G16,G18&lt;G19,G18&gt;G8),"Er","")</f>
      </c>
      <c r="T18" s="111">
        <f>IF(OR(H18&gt;H16,H18&lt;H19,H18&gt;H8),"Er","")</f>
      </c>
      <c r="U18" s="111">
        <f>IF(OR(I18&gt;I16,I18&lt;I19,I18&gt;I8),"Er","")</f>
      </c>
    </row>
    <row r="19" spans="2:21" ht="15.75">
      <c r="B19" s="354" t="s">
        <v>67</v>
      </c>
      <c r="C19" s="38">
        <f t="shared" si="0"/>
        <v>0</v>
      </c>
      <c r="D19" s="369"/>
      <c r="E19" s="355"/>
      <c r="F19" s="355"/>
      <c r="G19" s="355"/>
      <c r="H19" s="355"/>
      <c r="I19" s="356"/>
      <c r="J19" s="377"/>
      <c r="K19" s="377"/>
      <c r="L19" s="377"/>
      <c r="M19" s="377"/>
      <c r="N19" s="377"/>
      <c r="P19" s="111"/>
      <c r="Q19" s="111">
        <f>IF(OR(E19&lt;&gt;E9-E14,E19&gt;E16,E19&gt;E18,E19&gt;E17),"Er","")</f>
      </c>
      <c r="R19" s="111">
        <f>IF(OR(F19&gt;F16,F19&gt;F18,F19&gt;F17,F19&gt;F9),"Er","")</f>
      </c>
      <c r="S19" s="111">
        <f>IF(OR(G19&gt;G16,G19&gt;G18,G19&gt;G17,G19&gt;G9),"Er","")</f>
      </c>
      <c r="T19" s="111">
        <f>IF(OR(H19&gt;H16,H19&gt;H18,H19&gt;H17,H19&gt;H9),"Er","")</f>
      </c>
      <c r="U19" s="111">
        <f>IF(OR(I19&gt;I16,I19&gt;I18,I19&gt;I17,I19&gt;I9),"Er","")</f>
      </c>
    </row>
    <row r="20" spans="2:21" ht="15.75">
      <c r="B20" s="372" t="s">
        <v>297</v>
      </c>
      <c r="C20" s="24">
        <f t="shared" si="0"/>
        <v>0</v>
      </c>
      <c r="D20" s="368" t="s">
        <v>304</v>
      </c>
      <c r="E20" s="34"/>
      <c r="F20" s="34"/>
      <c r="G20" s="34"/>
      <c r="H20" s="34"/>
      <c r="I20" s="353"/>
      <c r="J20" s="377"/>
      <c r="K20" s="377"/>
      <c r="L20" s="377"/>
      <c r="M20" s="377"/>
      <c r="N20" s="377"/>
      <c r="P20" s="111"/>
      <c r="Q20" s="111">
        <f>IF(OR(E20&gt;E16,E20&gt;E49),"Er","")</f>
      </c>
      <c r="R20" s="111">
        <f>IF(OR(F20&gt;F16,F20&gt;F49),"Er","")</f>
      </c>
      <c r="S20" s="111">
        <f>IF(OR(G20&gt;G16,G20&gt;G49),"Er","")</f>
      </c>
      <c r="T20" s="111">
        <f>IF(OR(H20&gt;H16,H20&gt;H49),"Er","")</f>
      </c>
      <c r="U20" s="111">
        <f>IF(OR(I20&gt;I16,I20&gt;I49),"Er","")</f>
      </c>
    </row>
    <row r="21" spans="2:21" ht="15.75">
      <c r="B21" s="341" t="s">
        <v>122</v>
      </c>
      <c r="C21" s="10">
        <f t="shared" si="0"/>
        <v>0</v>
      </c>
      <c r="D21" s="30" t="s">
        <v>259</v>
      </c>
      <c r="E21" s="31"/>
      <c r="F21" s="12"/>
      <c r="G21" s="12"/>
      <c r="H21" s="12"/>
      <c r="I21" s="13"/>
      <c r="J21" s="377"/>
      <c r="K21" s="377"/>
      <c r="L21" s="377"/>
      <c r="M21" s="377"/>
      <c r="N21" s="377"/>
      <c r="P21" s="111"/>
      <c r="Q21" s="111"/>
      <c r="R21" s="111"/>
      <c r="S21" s="111"/>
      <c r="T21" s="111"/>
      <c r="U21" s="111"/>
    </row>
    <row r="22" spans="2:21" ht="15.75">
      <c r="B22" s="341" t="s">
        <v>123</v>
      </c>
      <c r="C22" s="10">
        <f t="shared" si="0"/>
        <v>0</v>
      </c>
      <c r="D22" s="30" t="s">
        <v>260</v>
      </c>
      <c r="E22" s="31"/>
      <c r="F22" s="12"/>
      <c r="G22" s="12"/>
      <c r="H22" s="12"/>
      <c r="I22" s="13"/>
      <c r="J22" s="377"/>
      <c r="K22" s="377"/>
      <c r="L22" s="377"/>
      <c r="M22" s="377"/>
      <c r="N22" s="377"/>
      <c r="P22" s="111"/>
      <c r="Q22" s="311">
        <f>IF(E22&gt;E6,"Er","")</f>
      </c>
      <c r="R22" s="311">
        <f>IF(F22&gt;F6,"Er","")</f>
      </c>
      <c r="S22" s="311">
        <f>IF(G22&gt;G6,"Er","")</f>
      </c>
      <c r="T22" s="311">
        <f>IF(H22&gt;H6,"Er","")</f>
      </c>
      <c r="U22" s="311">
        <f>IF(I22&gt;I6,"Er","")</f>
      </c>
    </row>
    <row r="23" spans="2:21" ht="15.75">
      <c r="B23" s="341" t="s">
        <v>124</v>
      </c>
      <c r="C23" s="20">
        <f t="shared" si="0"/>
        <v>0</v>
      </c>
      <c r="D23" s="11" t="s">
        <v>261</v>
      </c>
      <c r="E23" s="31">
        <v>0</v>
      </c>
      <c r="F23" s="31">
        <v>0</v>
      </c>
      <c r="G23" s="31"/>
      <c r="H23" s="31"/>
      <c r="I23" s="13"/>
      <c r="J23" s="377"/>
      <c r="K23" s="377"/>
      <c r="L23" s="377"/>
      <c r="M23" s="377"/>
      <c r="N23" s="377"/>
      <c r="P23" s="111"/>
      <c r="Q23" s="111">
        <f>IF(OR(E23&lt;E24,E23&lt;E25,E23&lt;E26,E23&lt;E27,E23&lt;E30,E23&lt;E31,E23&lt;E32,E23&lt;E33,E23&lt;E35),"Er","")</f>
      </c>
      <c r="R23" s="111">
        <f>IF(OR(F23&lt;F24,F23&lt;F25,F23&lt;F26,F23&lt;F27,F23&lt;F30,F23&lt;F31,F23&lt;F32,F23&lt;F33,F23&lt;F35),"Er","")</f>
      </c>
      <c r="S23" s="111">
        <f>IF(OR(G23&lt;G24,G23&lt;G25,G23&lt;G26,G23&lt;G27,G23&lt;G30,G23&lt;G31,G23&lt;G32,G23&lt;G33,G23&lt;G35),"Er","")</f>
      </c>
      <c r="T23" s="111">
        <f>IF(OR(H23&lt;H24,H23&lt;H25,H23&lt;H26,H23&lt;H27,H23&lt;H30,H23&lt;H31,H23&lt;H32,H23&lt;H33,H23&lt;H35),"Er","")</f>
      </c>
      <c r="U23" s="111">
        <f>IF(OR(I23&lt;I24,I23&lt;I25,I23&lt;I26,I23&lt;I27,I23&lt;I30,I23&lt;I31,I23&lt;I32,I23&lt;I33,I23&lt;I35),"Er","")</f>
      </c>
    </row>
    <row r="24" spans="2:21" ht="15.75">
      <c r="B24" s="128" t="s">
        <v>270</v>
      </c>
      <c r="C24" s="20">
        <f t="shared" si="0"/>
        <v>0</v>
      </c>
      <c r="D24" s="20"/>
      <c r="E24" s="33"/>
      <c r="F24" s="18"/>
      <c r="G24" s="18"/>
      <c r="H24" s="18"/>
      <c r="I24" s="19"/>
      <c r="J24" s="377"/>
      <c r="K24" s="377"/>
      <c r="L24" s="377"/>
      <c r="M24" s="377"/>
      <c r="N24" s="377"/>
      <c r="P24" s="111"/>
      <c r="Q24" s="111">
        <f>IF(OR(E24&gt;E23,E24&lt;E26),"Er","")</f>
      </c>
      <c r="R24" s="111">
        <f>IF(OR(F24&gt;F23,F24&lt;F26),"Er","")</f>
      </c>
      <c r="S24" s="111">
        <f>IF(OR(G24&gt;G23,G24&lt;G26),"Er","")</f>
      </c>
      <c r="T24" s="111">
        <f>IF(OR(H24&gt;H23,H24&lt;H26),"Er","")</f>
      </c>
      <c r="U24" s="111">
        <f>IF(OR(I24&gt;I23,I24&lt;I26),"Er","")</f>
      </c>
    </row>
    <row r="25" spans="2:21" ht="15.75">
      <c r="B25" s="132" t="s">
        <v>66</v>
      </c>
      <c r="C25" s="17">
        <f t="shared" si="0"/>
        <v>0</v>
      </c>
      <c r="D25" s="308"/>
      <c r="E25" s="33"/>
      <c r="F25" s="18"/>
      <c r="G25" s="18"/>
      <c r="H25" s="18"/>
      <c r="I25" s="19"/>
      <c r="J25" s="377"/>
      <c r="K25" s="377"/>
      <c r="L25" s="377"/>
      <c r="M25" s="377"/>
      <c r="N25" s="377"/>
      <c r="P25" s="111"/>
      <c r="Q25" s="111">
        <f>IF(OR(E25&gt;E23,E25&lt;E26),"Er","")</f>
      </c>
      <c r="R25" s="111">
        <f>IF(OR(F25&gt;F23,F25&lt;F26),"Er","")</f>
      </c>
      <c r="S25" s="111">
        <f>IF(OR(G25&gt;G23,G25&lt;G26),"Er","")</f>
      </c>
      <c r="T25" s="111">
        <f>IF(OR(H25&gt;H23,H25&lt;H26),"Er","")</f>
      </c>
      <c r="U25" s="111">
        <f>IF(OR(I25&gt;I23,I25&lt;I26),"Er","")</f>
      </c>
    </row>
    <row r="26" spans="2:21" ht="15.75">
      <c r="B26" s="354" t="s">
        <v>67</v>
      </c>
      <c r="C26" s="52">
        <f t="shared" si="0"/>
        <v>0</v>
      </c>
      <c r="D26" s="367"/>
      <c r="E26" s="352"/>
      <c r="F26" s="50"/>
      <c r="G26" s="50"/>
      <c r="H26" s="50"/>
      <c r="I26" s="51"/>
      <c r="J26" s="377"/>
      <c r="K26" s="377"/>
      <c r="L26" s="377"/>
      <c r="M26" s="377"/>
      <c r="N26" s="377"/>
      <c r="P26" s="111"/>
      <c r="Q26" s="111">
        <f>IF(OR(E26&gt;E23,E26&gt;E25,E26&gt;E24),"Er","")</f>
      </c>
      <c r="R26" s="111">
        <f>IF(OR(F26&gt;F23,F26&gt;F25,F26&gt;F24),"Er","")</f>
      </c>
      <c r="S26" s="111">
        <f>IF(OR(G26&gt;G23,G26&gt;G25,G26&gt;G24),"Er","")</f>
      </c>
      <c r="T26" s="111">
        <f>IF(OR(H26&gt;H23,H26&gt;H25,H26&gt;H24),"Er","")</f>
      </c>
      <c r="U26" s="111">
        <f>IF(OR(I26&gt;I23,I26&gt;I25,I26&gt;I24),"Er","")</f>
      </c>
    </row>
    <row r="27" spans="2:21" ht="15.75">
      <c r="B27" s="372" t="s">
        <v>297</v>
      </c>
      <c r="C27" s="24">
        <f t="shared" si="0"/>
        <v>0</v>
      </c>
      <c r="D27" s="368" t="s">
        <v>305</v>
      </c>
      <c r="E27" s="34"/>
      <c r="F27" s="34"/>
      <c r="G27" s="34"/>
      <c r="H27" s="34"/>
      <c r="I27" s="353"/>
      <c r="J27" s="377"/>
      <c r="K27" s="377"/>
      <c r="L27" s="377"/>
      <c r="M27" s="377"/>
      <c r="N27" s="377"/>
      <c r="P27" s="111"/>
      <c r="Q27" s="111">
        <f>IF(E27&gt;E23,"Er","")</f>
      </c>
      <c r="R27" s="111">
        <f>IF(F27&gt;F23,"Er","")</f>
      </c>
      <c r="S27" s="111">
        <f>IF(G27&gt;G23,"Er","")</f>
      </c>
      <c r="T27" s="111">
        <f>IF(H27&gt;H23,"Er","")</f>
      </c>
      <c r="U27" s="111">
        <f>IF(I27&gt;I23,"Er","")</f>
      </c>
    </row>
    <row r="28" spans="2:21" ht="15.75">
      <c r="B28" s="130" t="s">
        <v>227</v>
      </c>
      <c r="C28" s="20">
        <f>C23</f>
        <v>0</v>
      </c>
      <c r="D28" s="370"/>
      <c r="E28" s="35">
        <f>E23</f>
        <v>0</v>
      </c>
      <c r="F28" s="35">
        <f>F23</f>
        <v>0</v>
      </c>
      <c r="G28" s="35">
        <f>G23</f>
        <v>0</v>
      </c>
      <c r="H28" s="35">
        <f>H23</f>
        <v>0</v>
      </c>
      <c r="I28" s="36">
        <f>I23</f>
        <v>0</v>
      </c>
      <c r="J28" s="377"/>
      <c r="K28" s="377"/>
      <c r="L28" s="377"/>
      <c r="M28" s="377"/>
      <c r="N28" s="377"/>
      <c r="P28" s="111"/>
      <c r="Q28" s="111">
        <f>IF(SUM(E30:E35)&lt;E28,"Er","")</f>
      </c>
      <c r="R28" s="111">
        <f>IF(SUM(F30:F35)&lt;F28,"Er","")</f>
      </c>
      <c r="S28" s="111">
        <f>IF(SUM(G30:G35)&lt;G28,"Er","")</f>
      </c>
      <c r="T28" s="111">
        <f>IF(SUM(H30:H35)&lt;H28,"Er","")</f>
      </c>
      <c r="U28" s="111">
        <f>IF(SUM(I30:I35)&lt;I28,"Er","")</f>
      </c>
    </row>
    <row r="29" spans="2:21" ht="15.75" hidden="1">
      <c r="B29" s="130"/>
      <c r="C29" s="20"/>
      <c r="D29" s="370"/>
      <c r="E29" s="125">
        <v>1</v>
      </c>
      <c r="F29" s="125">
        <v>2</v>
      </c>
      <c r="G29" s="125">
        <v>3</v>
      </c>
      <c r="H29" s="125">
        <v>4</v>
      </c>
      <c r="I29" s="125">
        <v>5</v>
      </c>
      <c r="J29" s="377"/>
      <c r="K29" s="377"/>
      <c r="L29" s="377"/>
      <c r="M29" s="377"/>
      <c r="N29" s="377"/>
      <c r="P29" s="111"/>
      <c r="Q29" s="111"/>
      <c r="R29" s="111"/>
      <c r="S29" s="111"/>
      <c r="T29" s="111"/>
      <c r="U29" s="111"/>
    </row>
    <row r="30" spans="2:21" ht="15.75">
      <c r="B30" s="131" t="s">
        <v>269</v>
      </c>
      <c r="C30" s="20">
        <f aca="true" t="shared" si="1" ref="C30:C36">SUM(E30:I30)</f>
        <v>0</v>
      </c>
      <c r="D30" s="370">
        <v>1</v>
      </c>
      <c r="E30" s="22"/>
      <c r="F30" s="22"/>
      <c r="G30" s="22"/>
      <c r="H30" s="22"/>
      <c r="I30" s="23"/>
      <c r="J30" s="377"/>
      <c r="K30" s="377"/>
      <c r="L30" s="377"/>
      <c r="M30" s="377"/>
      <c r="N30" s="377"/>
      <c r="P30" s="111"/>
      <c r="Q30" s="111">
        <f>IF(E30&gt;E23,"Er","")</f>
      </c>
      <c r="R30" s="111">
        <f>IF(F30&gt;F23,"Er","")</f>
      </c>
      <c r="S30" s="111">
        <f>IF(G30&gt;G23,"Er","")</f>
      </c>
      <c r="T30" s="111">
        <f>IF(H30&gt;H23,"Er","")</f>
      </c>
      <c r="U30" s="111">
        <f>IF(I30&gt;I23,"Er","")</f>
      </c>
    </row>
    <row r="31" spans="2:21" ht="15.75">
      <c r="B31" s="134" t="s">
        <v>223</v>
      </c>
      <c r="C31" s="17">
        <f t="shared" si="1"/>
        <v>0</v>
      </c>
      <c r="D31" s="308">
        <v>2</v>
      </c>
      <c r="E31" s="33"/>
      <c r="F31" s="18"/>
      <c r="G31" s="18"/>
      <c r="H31" s="18"/>
      <c r="I31" s="19"/>
      <c r="J31" s="377"/>
      <c r="K31" s="377"/>
      <c r="L31" s="377"/>
      <c r="M31" s="377"/>
      <c r="N31" s="377"/>
      <c r="P31" s="111"/>
      <c r="Q31" s="111">
        <f>IF(E31&gt;E23,"Er","")</f>
      </c>
      <c r="R31" s="111">
        <f>IF(F31&gt;F23,"Er","")</f>
      </c>
      <c r="S31" s="111">
        <f>IF(G31&gt;G23,"Er","")</f>
      </c>
      <c r="T31" s="111">
        <f>IF(H31&gt;H23,"Er","")</f>
      </c>
      <c r="U31" s="111">
        <f>IF(I31&gt;I23,"Er","")</f>
      </c>
    </row>
    <row r="32" spans="2:21" ht="15.75">
      <c r="B32" s="134" t="s">
        <v>224</v>
      </c>
      <c r="C32" s="17">
        <f t="shared" si="1"/>
        <v>0</v>
      </c>
      <c r="D32" s="308">
        <v>3</v>
      </c>
      <c r="E32" s="33"/>
      <c r="F32" s="18"/>
      <c r="G32" s="18"/>
      <c r="H32" s="18"/>
      <c r="I32" s="19"/>
      <c r="J32" s="377"/>
      <c r="K32" s="377"/>
      <c r="L32" s="377"/>
      <c r="M32" s="377"/>
      <c r="N32" s="377"/>
      <c r="P32" s="111"/>
      <c r="Q32" s="111">
        <f>IF(E32&gt;E23,"Er","")</f>
      </c>
      <c r="R32" s="111">
        <f>IF(F32&gt;F23,"Er","")</f>
      </c>
      <c r="S32" s="111">
        <f>IF(G32&gt;G23,"Er","")</f>
      </c>
      <c r="T32" s="111">
        <f>IF(H32&gt;H23,"Er","")</f>
      </c>
      <c r="U32" s="111">
        <f>IF(I32&gt;I23,"Er","")</f>
      </c>
    </row>
    <row r="33" spans="2:21" ht="15.75">
      <c r="B33" s="134" t="s">
        <v>225</v>
      </c>
      <c r="C33" s="17">
        <f t="shared" si="1"/>
        <v>0</v>
      </c>
      <c r="D33" s="308">
        <v>4</v>
      </c>
      <c r="E33" s="33"/>
      <c r="F33" s="18"/>
      <c r="G33" s="18"/>
      <c r="H33" s="18"/>
      <c r="I33" s="19"/>
      <c r="J33" s="377"/>
      <c r="K33" s="377"/>
      <c r="L33" s="377"/>
      <c r="M33" s="377"/>
      <c r="N33" s="377"/>
      <c r="P33" s="111"/>
      <c r="Q33" s="111">
        <f>IF(E33&gt;E23,"Er","")</f>
      </c>
      <c r="R33" s="111">
        <f>IF(F33&gt;F23,"Er","")</f>
      </c>
      <c r="S33" s="111">
        <f>IF(G33&gt;G23,"Er","")</f>
      </c>
      <c r="T33" s="111">
        <f>IF(H33&gt;H23,"Er","")</f>
      </c>
      <c r="U33" s="111">
        <f>IF(I33&gt;I23,"Er","")</f>
      </c>
    </row>
    <row r="34" spans="2:21" ht="15.75">
      <c r="B34" s="165" t="s">
        <v>371</v>
      </c>
      <c r="C34" s="17">
        <f t="shared" si="1"/>
        <v>0</v>
      </c>
      <c r="D34" s="367">
        <v>6</v>
      </c>
      <c r="E34" s="352"/>
      <c r="F34" s="50"/>
      <c r="G34" s="50"/>
      <c r="H34" s="50"/>
      <c r="I34" s="51"/>
      <c r="J34" s="377"/>
      <c r="K34" s="377"/>
      <c r="L34" s="377"/>
      <c r="M34" s="377"/>
      <c r="N34" s="377"/>
      <c r="P34" s="111"/>
      <c r="Q34" s="111">
        <f>IF(E34&gt;E23,"Er","")</f>
      </c>
      <c r="R34" s="111">
        <f>IF(F34&gt;F23,"Er","")</f>
      </c>
      <c r="S34" s="111">
        <f>IF(G34&gt;G23,"Er","")</f>
      </c>
      <c r="T34" s="111">
        <f>IF(H34&gt;H23,"Er","")</f>
      </c>
      <c r="U34" s="111">
        <f>IF(I34&gt;I23,"Er","")</f>
      </c>
    </row>
    <row r="35" spans="2:21" ht="15.75">
      <c r="B35" s="334" t="s">
        <v>226</v>
      </c>
      <c r="C35" s="24">
        <f t="shared" si="1"/>
        <v>0</v>
      </c>
      <c r="D35" s="368">
        <v>5</v>
      </c>
      <c r="E35" s="34"/>
      <c r="F35" s="25"/>
      <c r="G35" s="25"/>
      <c r="H35" s="25"/>
      <c r="I35" s="26"/>
      <c r="J35" s="377"/>
      <c r="K35" s="377"/>
      <c r="L35" s="377"/>
      <c r="M35" s="377"/>
      <c r="N35" s="377"/>
      <c r="P35" s="111"/>
      <c r="Q35" s="111">
        <f>IF(E35&gt;E23,"Er","")</f>
      </c>
      <c r="R35" s="111">
        <f>IF(F35&gt;F23,"Er","")</f>
      </c>
      <c r="S35" s="111">
        <f>IF(G35&gt;G23,"Er","")</f>
      </c>
      <c r="T35" s="111">
        <f>IF(H35&gt;H23,"Er","")</f>
      </c>
      <c r="U35" s="111">
        <f>IF(I35&gt;I23,"Er","")</f>
      </c>
    </row>
    <row r="36" spans="2:21" ht="15.75">
      <c r="B36" s="343" t="s">
        <v>99</v>
      </c>
      <c r="C36" s="27">
        <f t="shared" si="1"/>
        <v>178</v>
      </c>
      <c r="D36" s="37" t="s">
        <v>262</v>
      </c>
      <c r="E36" s="28"/>
      <c r="F36" s="28"/>
      <c r="G36" s="28"/>
      <c r="H36" s="28">
        <v>103</v>
      </c>
      <c r="I36" s="29">
        <v>75</v>
      </c>
      <c r="J36" s="377"/>
      <c r="K36" s="377"/>
      <c r="L36" s="377"/>
      <c r="M36" s="377"/>
      <c r="N36" s="377"/>
      <c r="P36" s="111"/>
      <c r="Q36" s="111">
        <f>IF(E36&gt;E6,"Er","")</f>
      </c>
      <c r="R36" s="111">
        <f>IF(F36&gt;F6,"Er","")</f>
      </c>
      <c r="S36" s="111">
        <f>IF(G36&gt;G6,"Er","")</f>
      </c>
      <c r="T36" s="111">
        <f>IF(H36&gt;H6,"Er","")</f>
      </c>
      <c r="U36" s="111">
        <f>IF(I36&gt;I6,"Er","")</f>
      </c>
    </row>
    <row r="37" spans="2:21" ht="15.75">
      <c r="B37" s="349" t="s">
        <v>295</v>
      </c>
      <c r="C37" s="20">
        <f aca="true" t="shared" si="2" ref="C37:C42">SUM(E37:I37)</f>
        <v>0</v>
      </c>
      <c r="D37" s="11" t="s">
        <v>263</v>
      </c>
      <c r="E37" s="22"/>
      <c r="F37" s="22"/>
      <c r="G37" s="22"/>
      <c r="H37" s="22"/>
      <c r="I37" s="23"/>
      <c r="J37" s="377"/>
      <c r="K37" s="377"/>
      <c r="L37" s="377"/>
      <c r="M37" s="377"/>
      <c r="N37" s="377"/>
      <c r="P37" s="111"/>
      <c r="Q37" s="111">
        <f>IF(E37&gt;E6,"Er","")</f>
      </c>
      <c r="R37" s="111">
        <f>IF(F37&gt;F6,"Er","")</f>
      </c>
      <c r="S37" s="111">
        <f>IF(G37&gt;G6,"Er","")</f>
      </c>
      <c r="T37" s="111">
        <f>IF(H37&gt;H6,"Er","")</f>
      </c>
      <c r="U37" s="111">
        <f>IF(I37&gt;I6,"Er","")</f>
      </c>
    </row>
    <row r="38" spans="2:21" ht="15.75">
      <c r="B38" s="133" t="s">
        <v>91</v>
      </c>
      <c r="C38" s="17">
        <f t="shared" si="2"/>
        <v>0</v>
      </c>
      <c r="D38" s="39" t="s">
        <v>264</v>
      </c>
      <c r="E38" s="18"/>
      <c r="F38" s="18"/>
      <c r="G38" s="18"/>
      <c r="H38" s="18"/>
      <c r="I38" s="19"/>
      <c r="J38" s="377"/>
      <c r="K38" s="377"/>
      <c r="L38" s="377"/>
      <c r="M38" s="377"/>
      <c r="N38" s="377"/>
      <c r="P38" s="111"/>
      <c r="Q38" s="111">
        <f>IF(E38&gt;E6,"Er","")</f>
      </c>
      <c r="R38" s="111">
        <f>IF(F38&gt;F6,"Er","")</f>
      </c>
      <c r="S38" s="111">
        <f>IF(G38&gt;G6,"Er","")</f>
      </c>
      <c r="T38" s="111">
        <f>IF(H38&gt;H6,"Er","")</f>
      </c>
      <c r="U38" s="111">
        <f>IF(I38&gt;I6,"Er","")</f>
      </c>
    </row>
    <row r="39" spans="2:21" ht="15.75">
      <c r="B39" s="350" t="s">
        <v>92</v>
      </c>
      <c r="C39" s="24">
        <f t="shared" si="2"/>
        <v>424</v>
      </c>
      <c r="D39" s="40" t="s">
        <v>265</v>
      </c>
      <c r="E39" s="25">
        <v>105</v>
      </c>
      <c r="F39" s="25">
        <v>75</v>
      </c>
      <c r="G39" s="25">
        <v>66</v>
      </c>
      <c r="H39" s="25">
        <v>103</v>
      </c>
      <c r="I39" s="26">
        <v>75</v>
      </c>
      <c r="J39" s="377"/>
      <c r="K39" s="377"/>
      <c r="L39" s="377"/>
      <c r="M39" s="377"/>
      <c r="N39" s="377"/>
      <c r="P39" s="111">
        <f>IF(OR(AND(C39=0,LopHoc_TH!C10&lt;&gt;0),AND(LopHoc_TH!C10=0,C39&lt;&gt;0)),"Er","")</f>
      </c>
      <c r="Q39" s="111">
        <f>IF(E39&gt;E6,"Er","")</f>
      </c>
      <c r="R39" s="111">
        <f>IF(F39&gt;F6,"Er","")</f>
      </c>
      <c r="S39" s="111">
        <f>IF(G39&gt;G6,"Er","")</f>
      </c>
      <c r="T39" s="111">
        <f>IF(H39&gt;H6,"Er","")</f>
      </c>
      <c r="U39" s="111">
        <f>IF(I39&gt;I6,"Er","")</f>
      </c>
    </row>
    <row r="40" spans="2:21" ht="15.75">
      <c r="B40" s="341" t="s">
        <v>136</v>
      </c>
      <c r="C40" s="10">
        <f t="shared" si="2"/>
        <v>0</v>
      </c>
      <c r="D40" s="30" t="s">
        <v>266</v>
      </c>
      <c r="E40" s="12"/>
      <c r="F40" s="12"/>
      <c r="G40" s="12"/>
      <c r="H40" s="12"/>
      <c r="I40" s="13"/>
      <c r="J40" s="377"/>
      <c r="K40" s="377"/>
      <c r="L40" s="377"/>
      <c r="M40" s="377"/>
      <c r="N40" s="377"/>
      <c r="P40" s="111">
        <f>IF(OR(AND(C40&lt;&gt;0,LopHoc_TH!C17=0)),"Er","")</f>
      </c>
      <c r="Q40" s="111">
        <f>IF(E40&gt;E6,"Er","")</f>
      </c>
      <c r="R40" s="111">
        <f>IF(F40&gt;F6,"Er","")</f>
      </c>
      <c r="S40" s="111">
        <f>IF(G40&gt;G6,"Er","")</f>
      </c>
      <c r="T40" s="111">
        <f>IF(H40&gt;H6,"Er","")</f>
      </c>
      <c r="U40" s="111">
        <f>IF(I40&gt;I6,"Er","")</f>
      </c>
    </row>
    <row r="41" spans="2:21" ht="15.75">
      <c r="B41" s="341" t="s">
        <v>100</v>
      </c>
      <c r="C41" s="10">
        <f t="shared" si="2"/>
        <v>0</v>
      </c>
      <c r="D41" s="30" t="s">
        <v>267</v>
      </c>
      <c r="E41" s="12"/>
      <c r="F41" s="12"/>
      <c r="G41" s="12"/>
      <c r="H41" s="12"/>
      <c r="I41" s="13"/>
      <c r="J41" s="377"/>
      <c r="K41" s="377"/>
      <c r="L41" s="377"/>
      <c r="M41" s="377"/>
      <c r="N41" s="377"/>
      <c r="P41" s="111">
        <f>IF(OR(AND(C41&lt;&gt;0,LopHoc_TH!C18=0)),"Er","")</f>
      </c>
      <c r="Q41" s="111">
        <f>IF(E41&gt;E6,"Er","")</f>
      </c>
      <c r="R41" s="111">
        <f>IF(F41&gt;F6,"Er","")</f>
      </c>
      <c r="S41" s="111">
        <f>IF(G41&gt;G6,"Er","")</f>
      </c>
      <c r="T41" s="111">
        <f>IF(H41&gt;H6,"Er","")</f>
      </c>
      <c r="U41" s="111">
        <f>IF(I41&gt;I6,"Er","")</f>
      </c>
    </row>
    <row r="42" spans="2:21" ht="15.75">
      <c r="B42" s="341" t="s">
        <v>363</v>
      </c>
      <c r="C42" s="10">
        <f t="shared" si="2"/>
        <v>0</v>
      </c>
      <c r="D42" s="30" t="s">
        <v>343</v>
      </c>
      <c r="E42" s="12"/>
      <c r="F42" s="12"/>
      <c r="G42" s="12"/>
      <c r="H42" s="12"/>
      <c r="I42" s="13"/>
      <c r="J42" s="377"/>
      <c r="K42" s="377"/>
      <c r="L42" s="377"/>
      <c r="M42" s="377"/>
      <c r="N42" s="377"/>
      <c r="P42" s="111">
        <f>IF(OR(AND(C42&lt;&gt;0,LopHoc_TH!C13=0)),"Er","")</f>
      </c>
      <c r="Q42" s="111">
        <f>IF(E42&gt;E6,"Er","")</f>
      </c>
      <c r="R42" s="111">
        <f>IF(F42&gt;F6,"Er","")</f>
      </c>
      <c r="S42" s="111">
        <f>IF(G42&gt;G6,"Er","")</f>
      </c>
      <c r="T42" s="111">
        <f>IF(H42&gt;H6,"Er","")</f>
      </c>
      <c r="U42" s="111">
        <f>IF(I42&gt;I6,"Er","")</f>
      </c>
    </row>
    <row r="43" spans="2:14" ht="15.75">
      <c r="B43" s="572" t="s">
        <v>65</v>
      </c>
      <c r="C43" s="573"/>
      <c r="D43" s="573"/>
      <c r="E43" s="573"/>
      <c r="F43" s="573"/>
      <c r="G43" s="573"/>
      <c r="H43" s="573"/>
      <c r="I43" s="574"/>
      <c r="J43" s="377"/>
      <c r="K43" s="377"/>
      <c r="L43" s="377"/>
      <c r="M43" s="377"/>
      <c r="N43" s="377"/>
    </row>
    <row r="44" spans="2:14" ht="15.75" hidden="1">
      <c r="B44" s="9"/>
      <c r="C44" s="10"/>
      <c r="D44" s="371"/>
      <c r="E44" s="125">
        <v>1</v>
      </c>
      <c r="F44" s="125">
        <v>2</v>
      </c>
      <c r="G44" s="125">
        <v>3</v>
      </c>
      <c r="H44" s="125">
        <v>4</v>
      </c>
      <c r="I44" s="125">
        <v>5</v>
      </c>
      <c r="J44" s="377"/>
      <c r="K44" s="377"/>
      <c r="L44" s="377"/>
      <c r="M44" s="377"/>
      <c r="N44" s="377"/>
    </row>
    <row r="45" spans="2:21" ht="15.75">
      <c r="B45" s="131" t="s">
        <v>93</v>
      </c>
      <c r="C45" s="20">
        <f>SUM(E45:I45)</f>
        <v>0</v>
      </c>
      <c r="D45" s="370">
        <v>1</v>
      </c>
      <c r="E45" s="41"/>
      <c r="F45" s="41"/>
      <c r="G45" s="41"/>
      <c r="H45" s="41"/>
      <c r="I45" s="42"/>
      <c r="J45" s="377"/>
      <c r="K45" s="377"/>
      <c r="L45" s="377"/>
      <c r="M45" s="377"/>
      <c r="N45" s="377"/>
      <c r="P45" s="111">
        <f>IF(OR(AND(C45&lt;&gt;0,LopHoc_TH!C12=0),AND(C45=0,LopHoc_TH!C12&lt;&gt;0)),"Er","")</f>
      </c>
      <c r="Q45" s="111">
        <f>IF(E45&gt;E6,"Er","")</f>
      </c>
      <c r="R45" s="111">
        <f>IF(F45&gt;F6,"Er","")</f>
      </c>
      <c r="S45" s="111">
        <f>IF(G45&gt;G6,"Er","")</f>
      </c>
      <c r="T45" s="111">
        <f>IF(H45&gt;H6,"Er","")</f>
      </c>
      <c r="U45" s="111">
        <f>IF(I45&gt;I6,"Er","")</f>
      </c>
    </row>
    <row r="46" spans="2:21" ht="15.75">
      <c r="B46" s="132" t="s">
        <v>94</v>
      </c>
      <c r="C46" s="17">
        <f>SUM(E46:I46)</f>
        <v>105</v>
      </c>
      <c r="D46" s="308">
        <v>2</v>
      </c>
      <c r="E46" s="43">
        <v>60</v>
      </c>
      <c r="F46" s="43">
        <v>30</v>
      </c>
      <c r="G46" s="43">
        <v>15</v>
      </c>
      <c r="H46" s="43"/>
      <c r="I46" s="44"/>
      <c r="J46" s="377"/>
      <c r="K46" s="377"/>
      <c r="L46" s="377"/>
      <c r="M46" s="377"/>
      <c r="N46" s="377"/>
      <c r="P46" s="111">
        <f>IF(OR(AND(C46&lt;&gt;0,LopHoc_TH!C13=0),AND(C46=0,LopHoc_TH!C13&lt;&gt;0)),"Er","")</f>
      </c>
      <c r="Q46" s="111">
        <f>IF(E46&gt;E6,"Er","")</f>
      </c>
      <c r="R46" s="111">
        <f>IF(F46&gt;F6,"Er","")</f>
      </c>
      <c r="S46" s="111">
        <f>IF(G46&gt;G6,"Er","")</f>
      </c>
      <c r="T46" s="111">
        <f>IF(H46&gt;H6,"Er","")</f>
      </c>
      <c r="U46" s="111">
        <f>IF(I46&gt;I6,"Er","")</f>
      </c>
    </row>
    <row r="47" spans="2:21" ht="15.75">
      <c r="B47" s="168" t="s">
        <v>90</v>
      </c>
      <c r="C47" s="17">
        <f>SUM(E47:I47)</f>
        <v>0</v>
      </c>
      <c r="D47" s="308">
        <v>7</v>
      </c>
      <c r="E47" s="18"/>
      <c r="F47" s="18"/>
      <c r="G47" s="18"/>
      <c r="H47" s="18"/>
      <c r="I47" s="19"/>
      <c r="J47" s="377"/>
      <c r="K47" s="377"/>
      <c r="L47" s="377"/>
      <c r="M47" s="377"/>
      <c r="N47" s="377"/>
      <c r="P47" s="111"/>
      <c r="Q47" s="111">
        <f>IF(E47&gt;E6,"Er","")</f>
      </c>
      <c r="R47" s="111">
        <f>IF(F47&gt;F6,"Er","")</f>
      </c>
      <c r="S47" s="111">
        <f>IF(G47&gt;G6,"Er","")</f>
      </c>
      <c r="T47" s="111">
        <f>IF(H47&gt;H6,"Er","")</f>
      </c>
      <c r="U47" s="111">
        <f>IF(I47&gt;I6,"Er","")</f>
      </c>
    </row>
    <row r="48" spans="2:21" ht="15.75">
      <c r="B48" s="168" t="s">
        <v>207</v>
      </c>
      <c r="C48" s="17">
        <f>SUM(E48:I48)</f>
        <v>0</v>
      </c>
      <c r="D48" s="308">
        <v>8</v>
      </c>
      <c r="E48" s="18"/>
      <c r="F48" s="18"/>
      <c r="G48" s="18"/>
      <c r="H48" s="18"/>
      <c r="I48" s="19"/>
      <c r="J48" s="377"/>
      <c r="K48" s="377"/>
      <c r="L48" s="377"/>
      <c r="M48" s="377"/>
      <c r="N48" s="377"/>
      <c r="P48" s="111"/>
      <c r="Q48" s="111">
        <f>IF(E48&gt;E6,"Er","")</f>
      </c>
      <c r="R48" s="111">
        <f>IF(F48&gt;F6,"Er","")</f>
      </c>
      <c r="S48" s="111">
        <f>IF(G48&gt;G6,"Er","")</f>
      </c>
      <c r="T48" s="111">
        <f>IF(H48&gt;H6,"Er","")</f>
      </c>
      <c r="U48" s="111">
        <f>IF(I48&gt;I6,"Er","")</f>
      </c>
    </row>
    <row r="49" spans="2:21" ht="15.75">
      <c r="B49" s="342" t="s">
        <v>121</v>
      </c>
      <c r="C49" s="24">
        <f>SUM(E49:I49)</f>
        <v>2</v>
      </c>
      <c r="D49" s="368">
        <v>5</v>
      </c>
      <c r="E49" s="25">
        <v>1</v>
      </c>
      <c r="F49" s="25">
        <v>1</v>
      </c>
      <c r="G49" s="25"/>
      <c r="H49" s="25"/>
      <c r="I49" s="26"/>
      <c r="J49" s="377"/>
      <c r="K49" s="377"/>
      <c r="L49" s="377"/>
      <c r="M49" s="377"/>
      <c r="N49" s="377"/>
      <c r="P49" s="111">
        <f>IF(OR(AND(C49&lt;&gt;0,LopHoc_TH!C14=0),AND(C49=0,LopHoc_TH!C14&lt;&gt;0)),"Er","")</f>
      </c>
      <c r="Q49" s="111">
        <f>IF(E49&gt;E6,"Er","")</f>
      </c>
      <c r="R49" s="111">
        <f>IF(F49&gt;F6,"Er","")</f>
      </c>
      <c r="S49" s="111">
        <f>IF(G49&gt;G6,"Er","")</f>
      </c>
      <c r="T49" s="111">
        <f>IF(H49&gt;H6,"Er","")</f>
      </c>
      <c r="U49" s="111">
        <f>IF(I49&gt;I6,"Er","")</f>
      </c>
    </row>
    <row r="50" spans="2:21" ht="15.75">
      <c r="B50" s="127" t="s">
        <v>101</v>
      </c>
      <c r="C50" s="10">
        <f>SUM(C52:C56)</f>
        <v>424</v>
      </c>
      <c r="D50" s="371"/>
      <c r="E50" s="10">
        <f>SUM(E52:E56)</f>
        <v>105</v>
      </c>
      <c r="F50" s="10">
        <f>SUM(F52:F56)</f>
        <v>75</v>
      </c>
      <c r="G50" s="10">
        <f>SUM(G52:G56)</f>
        <v>66</v>
      </c>
      <c r="H50" s="10">
        <f>SUM(H52:H56)</f>
        <v>103</v>
      </c>
      <c r="I50" s="45">
        <f>SUM(I52:I56)</f>
        <v>75</v>
      </c>
      <c r="J50" s="377"/>
      <c r="K50" s="377"/>
      <c r="L50" s="377"/>
      <c r="M50" s="377"/>
      <c r="N50" s="377"/>
      <c r="P50" s="111"/>
      <c r="Q50" s="111">
        <f>IF(E50&gt;E6,"Er","")</f>
      </c>
      <c r="R50" s="111">
        <f>IF(F50&gt;F6,"Er","")</f>
      </c>
      <c r="S50" s="111">
        <f>IF(G50&gt;G6,"Er","")</f>
      </c>
      <c r="T50" s="111">
        <f>IF(H50&gt;H6,"Er","")</f>
      </c>
      <c r="U50" s="111">
        <f>IF(I50&gt;I6,"Er","")</f>
      </c>
    </row>
    <row r="51" spans="2:21" ht="15.75" hidden="1">
      <c r="B51" s="136"/>
      <c r="C51" s="10"/>
      <c r="D51" s="366"/>
      <c r="E51" s="125">
        <v>1</v>
      </c>
      <c r="F51" s="125">
        <v>2</v>
      </c>
      <c r="G51" s="125">
        <v>3</v>
      </c>
      <c r="H51" s="125">
        <v>4</v>
      </c>
      <c r="I51" s="125">
        <v>5</v>
      </c>
      <c r="J51" s="377"/>
      <c r="K51" s="377"/>
      <c r="L51" s="377"/>
      <c r="M51" s="377"/>
      <c r="N51" s="377"/>
      <c r="P51" s="111"/>
      <c r="Q51" s="111">
        <f>IF(E51&gt;E6,"Er","")</f>
      </c>
      <c r="R51" s="111">
        <f>IF(F51&gt;F6,"Er","")</f>
      </c>
      <c r="S51" s="111">
        <f>IF(G51&gt;G6,"Er","")</f>
      </c>
      <c r="T51" s="111">
        <f>IF(H51&gt;H6,"Er","")</f>
      </c>
      <c r="U51" s="111">
        <f>IF(I51&gt;I6,"Er","")</f>
      </c>
    </row>
    <row r="52" spans="2:21" ht="15.75">
      <c r="B52" s="348" t="s">
        <v>289</v>
      </c>
      <c r="C52" s="14">
        <f>SUM(E52:I52)</f>
        <v>424</v>
      </c>
      <c r="D52" s="14">
        <v>6</v>
      </c>
      <c r="E52" s="15">
        <v>105</v>
      </c>
      <c r="F52" s="15">
        <v>75</v>
      </c>
      <c r="G52" s="15">
        <v>66</v>
      </c>
      <c r="H52" s="15">
        <v>103</v>
      </c>
      <c r="I52" s="16">
        <v>75</v>
      </c>
      <c r="J52" s="377"/>
      <c r="K52" s="377"/>
      <c r="L52" s="377"/>
      <c r="M52" s="377"/>
      <c r="N52" s="377"/>
      <c r="P52" s="411">
        <f>IF(OR(AND(C52&lt;&gt;0,LopHoc_TH!C19=0)),"Er","")</f>
      </c>
      <c r="Q52" s="111">
        <f>IF(E52&gt;E6,"Er","")</f>
      </c>
      <c r="R52" s="111">
        <f>IF(F52&gt;F6,"Er","")</f>
      </c>
      <c r="S52" s="111">
        <f>IF(G52&gt;G6,"Er","")</f>
      </c>
      <c r="T52" s="111">
        <f>IF(H52&gt;H6,"Er","")</f>
      </c>
      <c r="U52" s="111">
        <f>IF(I52&gt;I6,"Er","")</f>
      </c>
    </row>
    <row r="53" spans="2:21" ht="15.75">
      <c r="B53" s="164" t="s">
        <v>102</v>
      </c>
      <c r="C53" s="17">
        <f>SUM(E53:I53)</f>
        <v>0</v>
      </c>
      <c r="D53" s="17">
        <v>7</v>
      </c>
      <c r="E53" s="18"/>
      <c r="F53" s="18"/>
      <c r="G53" s="18"/>
      <c r="H53" s="18"/>
      <c r="I53" s="19"/>
      <c r="J53" s="377"/>
      <c r="K53" s="377"/>
      <c r="L53" s="377"/>
      <c r="M53" s="377"/>
      <c r="N53" s="377"/>
      <c r="P53" s="411">
        <f>IF(OR(AND(C53&lt;&gt;0,LopHoc_TH!C20=0)),"Er","")</f>
      </c>
      <c r="Q53" s="111">
        <f>IF(E53&gt;E6,"Er","")</f>
      </c>
      <c r="R53" s="111">
        <f>IF(F53&gt;F6,"Er","")</f>
      </c>
      <c r="S53" s="111">
        <f>IF(G53&gt;G6,"Er","")</f>
      </c>
      <c r="T53" s="111">
        <f>IF(H53&gt;H6,"Er","")</f>
      </c>
      <c r="U53" s="111">
        <f>IF(I53&gt;I6,"Er","")</f>
      </c>
    </row>
    <row r="54" spans="2:21" ht="15.75">
      <c r="B54" s="164" t="s">
        <v>103</v>
      </c>
      <c r="C54" s="17">
        <f>SUM(E54:I54)</f>
        <v>0</v>
      </c>
      <c r="D54" s="17">
        <v>8</v>
      </c>
      <c r="E54" s="18"/>
      <c r="F54" s="18"/>
      <c r="G54" s="18"/>
      <c r="H54" s="18"/>
      <c r="I54" s="19"/>
      <c r="J54" s="377"/>
      <c r="K54" s="377"/>
      <c r="L54" s="377"/>
      <c r="M54" s="377"/>
      <c r="N54" s="377"/>
      <c r="P54" s="411">
        <f>IF(OR(AND(C54&lt;&gt;0,LopHoc_TH!C21=0)),"Er","")</f>
      </c>
      <c r="Q54" s="111">
        <f>IF(E54&gt;E6,"Er","")</f>
      </c>
      <c r="R54" s="111">
        <f>IF(F54&gt;F6,"Er","")</f>
      </c>
      <c r="S54" s="111">
        <f>IF(G54&gt;G6,"Er","")</f>
      </c>
      <c r="T54" s="111">
        <f>IF(H54&gt;H6,"Er","")</f>
      </c>
      <c r="U54" s="111">
        <f>IF(I54&gt;I6,"Er","")</f>
      </c>
    </row>
    <row r="55" spans="2:21" ht="15.75">
      <c r="B55" s="164" t="s">
        <v>104</v>
      </c>
      <c r="C55" s="17">
        <f>SUM(E55:I55)</f>
        <v>0</v>
      </c>
      <c r="D55" s="17">
        <v>5</v>
      </c>
      <c r="E55" s="18"/>
      <c r="F55" s="18"/>
      <c r="G55" s="18"/>
      <c r="H55" s="18"/>
      <c r="I55" s="19"/>
      <c r="J55" s="377"/>
      <c r="K55" s="377"/>
      <c r="L55" s="377"/>
      <c r="M55" s="377"/>
      <c r="N55" s="377"/>
      <c r="P55" s="411">
        <f>IF(OR(AND(C55&lt;&gt;0,LopHoc_TH!C22=0)),"Er","")</f>
      </c>
      <c r="Q55" s="111">
        <f>IF(E55&gt;E6,"Er","")</f>
      </c>
      <c r="R55" s="111">
        <f>IF(F55&gt;F6,"Er","")</f>
      </c>
      <c r="S55" s="111">
        <f>IF(G55&gt;G6,"Er","")</f>
      </c>
      <c r="T55" s="111">
        <f>IF(H55&gt;H6,"Er","")</f>
      </c>
      <c r="U55" s="111">
        <f>IF(I55&gt;I6,"Er","")</f>
      </c>
    </row>
    <row r="56" spans="2:21" ht="15.75">
      <c r="B56" s="422" t="s">
        <v>105</v>
      </c>
      <c r="C56" s="17">
        <f>SUM(E56:I56)</f>
        <v>0</v>
      </c>
      <c r="D56" s="17">
        <v>20</v>
      </c>
      <c r="E56" s="423"/>
      <c r="F56" s="423"/>
      <c r="G56" s="423"/>
      <c r="H56" s="423"/>
      <c r="I56" s="423"/>
      <c r="J56" s="377"/>
      <c r="K56" s="377"/>
      <c r="L56" s="377"/>
      <c r="M56" s="377"/>
      <c r="N56" s="377"/>
      <c r="P56" s="411">
        <f>IF(OR(AND(C56&lt;&gt;0,LopHoc_TH!C23=0)),"Er","")</f>
      </c>
      <c r="Q56" s="111">
        <f>IF(E56&gt;E6,"Er","")</f>
      </c>
      <c r="R56" s="111">
        <f>IF(F56&gt;F6,"Er","")</f>
      </c>
      <c r="S56" s="111">
        <f>IF(G56&gt;G6,"Er","")</f>
      </c>
      <c r="T56" s="111">
        <f>IF(H56&gt;H6,"Er","")</f>
      </c>
      <c r="U56" s="111">
        <f>IF(I56&gt;I6,"Er","")</f>
      </c>
    </row>
    <row r="57" spans="2:21" s="315" customFormat="1" ht="16.5" customHeight="1">
      <c r="B57" s="410" t="s">
        <v>365</v>
      </c>
      <c r="C57" s="10">
        <f aca="true" t="shared" si="3" ref="C57:C83">SUM(E57:I57)</f>
        <v>424</v>
      </c>
      <c r="D57" s="5"/>
      <c r="E57" s="10">
        <f>E6</f>
        <v>105</v>
      </c>
      <c r="F57" s="10">
        <f>F6</f>
        <v>75</v>
      </c>
      <c r="G57" s="10">
        <f>G6</f>
        <v>66</v>
      </c>
      <c r="H57" s="10">
        <f>H6</f>
        <v>103</v>
      </c>
      <c r="I57" s="10">
        <f>I6</f>
        <v>75</v>
      </c>
      <c r="J57" s="377"/>
      <c r="K57" s="377"/>
      <c r="L57" s="377"/>
      <c r="M57" s="377"/>
      <c r="N57" s="377"/>
      <c r="O57" s="377"/>
      <c r="P57" s="411"/>
      <c r="Q57" s="411">
        <f>IF(AND(E57&lt;&gt;SUM(E59:E65),E57&lt;&gt;0),"Er","")</f>
      </c>
      <c r="R57" s="411">
        <f>IF(AND(F57&lt;&gt;SUM(F59:F65),F57&lt;&gt;0),"Er","")</f>
      </c>
      <c r="S57" s="411">
        <f>IF(AND(G57&lt;&gt;SUM(G59:G65),G57&lt;&gt;0),"Er","")</f>
      </c>
      <c r="T57" s="411">
        <f>IF(AND(H57&lt;&gt;SUM(H59:H65),H57&lt;&gt;0),"Er","")</f>
      </c>
      <c r="U57" s="411">
        <f>IF(AND(I57&lt;&gt;SUM(I59:I65),I57&lt;&gt;0),"Er","")</f>
      </c>
    </row>
    <row r="58" spans="2:21" s="315" customFormat="1" ht="18" customHeight="1" hidden="1">
      <c r="B58" s="412"/>
      <c r="C58" s="428"/>
      <c r="D58" s="413"/>
      <c r="E58" s="414">
        <v>1</v>
      </c>
      <c r="F58" s="414">
        <v>2</v>
      </c>
      <c r="G58" s="414">
        <v>3</v>
      </c>
      <c r="H58" s="414">
        <v>4</v>
      </c>
      <c r="I58" s="415">
        <v>5</v>
      </c>
      <c r="J58" s="377"/>
      <c r="K58" s="377"/>
      <c r="L58" s="377"/>
      <c r="M58" s="377"/>
      <c r="N58" s="377"/>
      <c r="O58" s="377"/>
      <c r="P58" s="416"/>
      <c r="Q58" s="416"/>
      <c r="R58" s="416"/>
      <c r="S58" s="416"/>
      <c r="T58" s="416"/>
      <c r="U58" s="416"/>
    </row>
    <row r="59" spans="2:21" s="315" customFormat="1" ht="15.75" customHeight="1">
      <c r="B59" s="417" t="s">
        <v>336</v>
      </c>
      <c r="C59" s="17">
        <f t="shared" si="3"/>
        <v>0</v>
      </c>
      <c r="D59" s="418">
        <v>61</v>
      </c>
      <c r="E59" s="419"/>
      <c r="F59" s="420"/>
      <c r="G59" s="420"/>
      <c r="H59" s="420"/>
      <c r="I59" s="421"/>
      <c r="J59" s="377"/>
      <c r="K59" s="377"/>
      <c r="L59" s="377"/>
      <c r="M59" s="377"/>
      <c r="N59" s="377"/>
      <c r="O59" s="377"/>
      <c r="P59" s="411"/>
      <c r="Q59" s="411">
        <f>IF(OR(E59&gt;E57),"Er","")</f>
      </c>
      <c r="R59" s="411">
        <f>IF(OR(F59&gt;F57),"Er","")</f>
      </c>
      <c r="S59" s="411">
        <f>IF(OR(G59&gt;G57),"Er","")</f>
      </c>
      <c r="T59" s="411">
        <f>IF(OR(H59&gt;H57),"Er","")</f>
      </c>
      <c r="U59" s="411">
        <f>IF(OR(I59&gt;I57),"Er","")</f>
      </c>
    </row>
    <row r="60" spans="2:21" s="315" customFormat="1" ht="15.75" customHeight="1">
      <c r="B60" s="422" t="s">
        <v>337</v>
      </c>
      <c r="C60" s="17">
        <f t="shared" si="3"/>
        <v>105</v>
      </c>
      <c r="D60" s="413">
        <v>6</v>
      </c>
      <c r="E60" s="423">
        <v>105</v>
      </c>
      <c r="F60" s="380"/>
      <c r="G60" s="380"/>
      <c r="H60" s="380"/>
      <c r="I60" s="383"/>
      <c r="J60" s="377"/>
      <c r="K60" s="377"/>
      <c r="L60" s="377"/>
      <c r="M60" s="377"/>
      <c r="N60" s="377"/>
      <c r="O60" s="377"/>
      <c r="P60" s="411"/>
      <c r="Q60" s="411">
        <f>IF(OR(E60&gt;E57),"Er","")</f>
      </c>
      <c r="R60" s="411">
        <f>IF(OR(F60&gt;F57),"Er","")</f>
      </c>
      <c r="S60" s="411">
        <f>IF(OR(G60&gt;G57),"Er","")</f>
      </c>
      <c r="T60" s="411">
        <f>IF(OR(H60&gt;H57),"Er","")</f>
      </c>
      <c r="U60" s="411">
        <f>IF(OR(I60&gt;I57),"Er","")</f>
      </c>
    </row>
    <row r="61" spans="2:21" s="315" customFormat="1" ht="15.75" customHeight="1">
      <c r="B61" s="422" t="s">
        <v>338</v>
      </c>
      <c r="C61" s="17">
        <f t="shared" si="3"/>
        <v>74</v>
      </c>
      <c r="D61" s="413">
        <v>7</v>
      </c>
      <c r="E61" s="423"/>
      <c r="F61" s="380">
        <v>74</v>
      </c>
      <c r="G61" s="380"/>
      <c r="H61" s="380"/>
      <c r="I61" s="383"/>
      <c r="J61" s="377"/>
      <c r="K61" s="377"/>
      <c r="L61" s="377"/>
      <c r="M61" s="377"/>
      <c r="N61" s="377"/>
      <c r="O61" s="377"/>
      <c r="P61" s="411"/>
      <c r="Q61" s="411">
        <f>IF(OR(E61&gt;E57),"Er","")</f>
      </c>
      <c r="R61" s="411">
        <f>IF(OR(F61&gt;F57),"Er","")</f>
      </c>
      <c r="S61" s="411">
        <f>IF(OR(G61&gt;G57),"Er","")</f>
      </c>
      <c r="T61" s="411">
        <f>IF(OR(H61&gt;H57),"Er","")</f>
      </c>
      <c r="U61" s="411">
        <f>IF(OR(I61&gt;I57),"Er","")</f>
      </c>
    </row>
    <row r="62" spans="2:21" s="315" customFormat="1" ht="15.75" customHeight="1">
      <c r="B62" s="422" t="s">
        <v>339</v>
      </c>
      <c r="C62" s="17">
        <f t="shared" si="3"/>
        <v>66</v>
      </c>
      <c r="D62" s="413">
        <v>8</v>
      </c>
      <c r="E62" s="423"/>
      <c r="F62" s="380">
        <v>1</v>
      </c>
      <c r="G62" s="380">
        <v>65</v>
      </c>
      <c r="H62" s="380"/>
      <c r="I62" s="383"/>
      <c r="J62" s="377"/>
      <c r="K62" s="377"/>
      <c r="L62" s="377"/>
      <c r="M62" s="377"/>
      <c r="N62" s="377"/>
      <c r="O62" s="377"/>
      <c r="P62" s="411"/>
      <c r="Q62" s="411">
        <f>IF(OR(E62&gt;E57),"Er","")</f>
      </c>
      <c r="R62" s="411">
        <f>IF(OR(F62&gt;F57),"Er","")</f>
      </c>
      <c r="S62" s="411">
        <f>IF(OR(G62&gt;G57),"Er","")</f>
      </c>
      <c r="T62" s="411">
        <f>IF(OR(H62&gt;H57),"Er","")</f>
      </c>
      <c r="U62" s="411">
        <f>IF(OR(I62&gt;I57),"Er","")</f>
      </c>
    </row>
    <row r="63" spans="2:21" s="315" customFormat="1" ht="15.75" customHeight="1">
      <c r="B63" s="422" t="s">
        <v>340</v>
      </c>
      <c r="C63" s="17">
        <f t="shared" si="3"/>
        <v>103</v>
      </c>
      <c r="D63" s="413">
        <v>9</v>
      </c>
      <c r="E63" s="423"/>
      <c r="F63" s="380"/>
      <c r="G63" s="380">
        <v>1</v>
      </c>
      <c r="H63" s="380">
        <v>102</v>
      </c>
      <c r="I63" s="383"/>
      <c r="J63" s="377"/>
      <c r="K63" s="377"/>
      <c r="M63" s="377"/>
      <c r="N63" s="377"/>
      <c r="O63" s="377"/>
      <c r="P63" s="411"/>
      <c r="Q63" s="411">
        <f>IF(OR(E63&gt;E57),"Er","")</f>
      </c>
      <c r="R63" s="411">
        <f>IF(OR(F63&gt;F57),"Er","")</f>
      </c>
      <c r="S63" s="411">
        <f>IF(OR(G63&gt;G57),"Er","")</f>
      </c>
      <c r="T63" s="411">
        <f>IF(OR(H63&gt;H57),"Er","")</f>
      </c>
      <c r="U63" s="411">
        <f>IF(OR(I63&gt;I57),"Er","")</f>
      </c>
    </row>
    <row r="64" spans="2:21" s="315" customFormat="1" ht="15.75" customHeight="1">
      <c r="B64" s="422" t="s">
        <v>341</v>
      </c>
      <c r="C64" s="17">
        <f t="shared" si="3"/>
        <v>75</v>
      </c>
      <c r="D64" s="413">
        <v>10</v>
      </c>
      <c r="E64" s="423"/>
      <c r="F64" s="380"/>
      <c r="G64" s="380"/>
      <c r="H64" s="380">
        <v>1</v>
      </c>
      <c r="I64" s="383">
        <v>74</v>
      </c>
      <c r="J64" s="377"/>
      <c r="K64" s="377"/>
      <c r="L64" s="377"/>
      <c r="M64" s="377"/>
      <c r="N64" s="377"/>
      <c r="O64" s="377"/>
      <c r="P64" s="411"/>
      <c r="Q64" s="411">
        <f>IF(OR(E64&gt;E57),"Er","")</f>
      </c>
      <c r="R64" s="411">
        <f>IF(OR(F64&gt;F57),"Er","")</f>
      </c>
      <c r="S64" s="411">
        <f>IF(OR(G64&gt;G57),"Er","")</f>
      </c>
      <c r="T64" s="411">
        <f>IF(OR(H64&gt;H57),"Er","")</f>
      </c>
      <c r="U64" s="411">
        <f>IF(OR(I64&gt;I57),"Er","")</f>
      </c>
    </row>
    <row r="65" spans="2:21" s="315" customFormat="1" ht="15.75" customHeight="1">
      <c r="B65" s="422" t="s">
        <v>374</v>
      </c>
      <c r="C65" s="17">
        <f t="shared" si="3"/>
        <v>1</v>
      </c>
      <c r="D65" s="413">
        <v>71</v>
      </c>
      <c r="E65" s="423"/>
      <c r="F65" s="380"/>
      <c r="G65" s="380"/>
      <c r="H65" s="380"/>
      <c r="I65" s="383">
        <v>1</v>
      </c>
      <c r="J65" s="377"/>
      <c r="K65" s="377"/>
      <c r="L65" s="377"/>
      <c r="M65" s="377"/>
      <c r="N65" s="377"/>
      <c r="O65" s="377"/>
      <c r="P65" s="411"/>
      <c r="Q65" s="411">
        <f>IF(OR(E65&gt;E57),"Er","")</f>
      </c>
      <c r="R65" s="411">
        <f>IF(OR(F65&gt;F57),"Er","")</f>
      </c>
      <c r="S65" s="411">
        <f>IF(OR(G65&gt;G57),"Er","")</f>
      </c>
      <c r="T65" s="411">
        <f>IF(OR(H65&gt;H57),"Er","")</f>
      </c>
      <c r="U65" s="411">
        <f>IF(OR(I65&gt;I57),"Er","")</f>
      </c>
    </row>
    <row r="66" spans="2:21" s="315" customFormat="1" ht="16.5" customHeight="1">
      <c r="B66" s="410" t="s">
        <v>366</v>
      </c>
      <c r="C66" s="10">
        <f t="shared" si="3"/>
        <v>212</v>
      </c>
      <c r="D66" s="5"/>
      <c r="E66" s="10">
        <f>E7</f>
        <v>52</v>
      </c>
      <c r="F66" s="10">
        <f>F7</f>
        <v>32</v>
      </c>
      <c r="G66" s="10">
        <f>G7</f>
        <v>37</v>
      </c>
      <c r="H66" s="10">
        <f>H7</f>
        <v>53</v>
      </c>
      <c r="I66" s="10">
        <f>I7</f>
        <v>38</v>
      </c>
      <c r="J66" s="377"/>
      <c r="K66" s="377"/>
      <c r="L66" s="377"/>
      <c r="M66" s="377"/>
      <c r="N66" s="377"/>
      <c r="O66" s="377"/>
      <c r="P66" s="411"/>
      <c r="Q66" s="411">
        <f>IF(AND(E66&lt;&gt;SUM(E68:E74),E66&lt;&gt;0),"Er","")</f>
      </c>
      <c r="R66" s="411">
        <f>IF(AND(F66&lt;&gt;SUM(F68:F74),F66&lt;&gt;0),"Er","")</f>
      </c>
      <c r="S66" s="411">
        <f>IF(AND(G66&lt;&gt;SUM(G68:G74),G66&lt;&gt;0),"Er","")</f>
      </c>
      <c r="T66" s="411">
        <f>IF(AND(H66&lt;&gt;SUM(H68:H74),H66&lt;&gt;0),"Er","")</f>
      </c>
      <c r="U66" s="411">
        <f>IF(AND(I66&lt;&gt;SUM(I68:I74),I66&lt;&gt;0),"Er","")</f>
      </c>
    </row>
    <row r="67" spans="2:21" s="315" customFormat="1" ht="18" customHeight="1" hidden="1">
      <c r="B67" s="412"/>
      <c r="C67" s="428"/>
      <c r="D67" s="413"/>
      <c r="E67" s="414">
        <v>1</v>
      </c>
      <c r="F67" s="414">
        <v>2</v>
      </c>
      <c r="G67" s="414">
        <v>3</v>
      </c>
      <c r="H67" s="414">
        <v>4</v>
      </c>
      <c r="I67" s="415">
        <v>5</v>
      </c>
      <c r="J67" s="377"/>
      <c r="K67" s="377"/>
      <c r="L67" s="377"/>
      <c r="M67" s="377"/>
      <c r="N67" s="377"/>
      <c r="O67" s="377"/>
      <c r="P67" s="416"/>
      <c r="Q67" s="416"/>
      <c r="R67" s="416"/>
      <c r="S67" s="416"/>
      <c r="T67" s="416"/>
      <c r="U67" s="416"/>
    </row>
    <row r="68" spans="2:21" s="315" customFormat="1" ht="15.75" customHeight="1">
      <c r="B68" s="417" t="s">
        <v>336</v>
      </c>
      <c r="C68" s="17">
        <f t="shared" si="3"/>
        <v>0</v>
      </c>
      <c r="D68" s="418">
        <v>61</v>
      </c>
      <c r="E68" s="419"/>
      <c r="F68" s="420"/>
      <c r="G68" s="420"/>
      <c r="H68" s="420"/>
      <c r="I68" s="421"/>
      <c r="J68" s="377"/>
      <c r="K68" s="377"/>
      <c r="L68" s="377"/>
      <c r="M68" s="377"/>
      <c r="N68" s="377"/>
      <c r="O68" s="377"/>
      <c r="P68" s="411"/>
      <c r="Q68" s="411">
        <f>IF(OR(E68&gt;E66),"Er","")</f>
      </c>
      <c r="R68" s="411">
        <f>IF(OR(F68&gt;F66),"Er","")</f>
      </c>
      <c r="S68" s="411">
        <f>IF(OR(G68&gt;G66),"Er","")</f>
      </c>
      <c r="T68" s="411">
        <f>IF(OR(H68&gt;H66),"Er","")</f>
      </c>
      <c r="U68" s="411">
        <f>IF(OR(I68&gt;I66),"Er","")</f>
      </c>
    </row>
    <row r="69" spans="2:21" s="315" customFormat="1" ht="15.75" customHeight="1">
      <c r="B69" s="422" t="s">
        <v>337</v>
      </c>
      <c r="C69" s="17">
        <f t="shared" si="3"/>
        <v>52</v>
      </c>
      <c r="D69" s="413">
        <v>6</v>
      </c>
      <c r="E69" s="423">
        <v>52</v>
      </c>
      <c r="F69" s="380"/>
      <c r="G69" s="380"/>
      <c r="H69" s="380"/>
      <c r="I69" s="383"/>
      <c r="J69" s="377"/>
      <c r="K69" s="377"/>
      <c r="L69" s="377"/>
      <c r="M69" s="377"/>
      <c r="N69" s="377"/>
      <c r="O69" s="377"/>
      <c r="P69" s="411"/>
      <c r="Q69" s="411">
        <f>IF(OR(E69&gt;E66),"Er","")</f>
      </c>
      <c r="R69" s="411">
        <f>IF(OR(F69&gt;F66),"Er","")</f>
      </c>
      <c r="S69" s="411">
        <f>IF(OR(G69&gt;G66),"Er","")</f>
      </c>
      <c r="T69" s="411">
        <f>IF(OR(H69&gt;H66),"Er","")</f>
      </c>
      <c r="U69" s="411">
        <f>IF(OR(I69&gt;I66),"Er","")</f>
      </c>
    </row>
    <row r="70" spans="2:21" s="315" customFormat="1" ht="15.75" customHeight="1">
      <c r="B70" s="422" t="s">
        <v>338</v>
      </c>
      <c r="C70" s="17">
        <f t="shared" si="3"/>
        <v>32</v>
      </c>
      <c r="D70" s="413">
        <v>7</v>
      </c>
      <c r="E70" s="423"/>
      <c r="F70" s="380">
        <v>32</v>
      </c>
      <c r="G70" s="380"/>
      <c r="H70" s="380"/>
      <c r="I70" s="383"/>
      <c r="J70" s="377"/>
      <c r="K70" s="377"/>
      <c r="L70" s="377"/>
      <c r="M70" s="377"/>
      <c r="N70" s="377"/>
      <c r="O70" s="377"/>
      <c r="P70" s="411"/>
      <c r="Q70" s="411">
        <f>IF(OR(E70&gt;E66),"Er","")</f>
      </c>
      <c r="R70" s="411">
        <f>IF(OR(F70&gt;F66),"Er","")</f>
      </c>
      <c r="S70" s="411">
        <f>IF(OR(G70&gt;G66),"Er","")</f>
      </c>
      <c r="T70" s="411">
        <f>IF(OR(H70&gt;H66),"Er","")</f>
      </c>
      <c r="U70" s="411">
        <f>IF(OR(I70&gt;I66),"Er","")</f>
      </c>
    </row>
    <row r="71" spans="2:21" s="315" customFormat="1" ht="15.75" customHeight="1">
      <c r="B71" s="422" t="s">
        <v>339</v>
      </c>
      <c r="C71" s="17">
        <f t="shared" si="3"/>
        <v>36</v>
      </c>
      <c r="D71" s="413">
        <v>8</v>
      </c>
      <c r="E71" s="423"/>
      <c r="F71" s="380"/>
      <c r="G71" s="380">
        <v>36</v>
      </c>
      <c r="H71" s="380"/>
      <c r="I71" s="383"/>
      <c r="J71" s="377"/>
      <c r="K71" s="377"/>
      <c r="L71" s="377"/>
      <c r="M71" s="377"/>
      <c r="N71" s="377"/>
      <c r="O71" s="377"/>
      <c r="P71" s="411"/>
      <c r="Q71" s="411">
        <f>IF(OR(E71&gt;E66),"Er","")</f>
      </c>
      <c r="R71" s="411">
        <f>IF(OR(F71&gt;F66),"Er","")</f>
      </c>
      <c r="S71" s="411">
        <f>IF(OR(G71&gt;G66),"Er","")</f>
      </c>
      <c r="T71" s="411">
        <f>IF(OR(H71&gt;H66),"Er","")</f>
      </c>
      <c r="U71" s="411">
        <f>IF(OR(I71&gt;I66),"Er","")</f>
      </c>
    </row>
    <row r="72" spans="2:21" s="315" customFormat="1" ht="15.75" customHeight="1">
      <c r="B72" s="422" t="s">
        <v>340</v>
      </c>
      <c r="C72" s="17">
        <f t="shared" si="3"/>
        <v>54</v>
      </c>
      <c r="D72" s="413">
        <v>9</v>
      </c>
      <c r="E72" s="423"/>
      <c r="F72" s="380"/>
      <c r="G72" s="380">
        <v>1</v>
      </c>
      <c r="H72" s="380">
        <v>53</v>
      </c>
      <c r="I72" s="383"/>
      <c r="J72" s="377"/>
      <c r="K72" s="377"/>
      <c r="L72" s="377"/>
      <c r="M72" s="377"/>
      <c r="N72" s="377"/>
      <c r="O72" s="377"/>
      <c r="P72" s="411"/>
      <c r="Q72" s="411">
        <f>IF(OR(E72&gt;E66),"Er","")</f>
      </c>
      <c r="R72" s="411">
        <f>IF(OR(F72&gt;F66),"Er","")</f>
      </c>
      <c r="S72" s="411">
        <f>IF(OR(G72&gt;G66),"Er","")</f>
      </c>
      <c r="T72" s="411">
        <f>IF(OR(H72&gt;H66),"Er","")</f>
      </c>
      <c r="U72" s="411">
        <f>IF(OR(I72&gt;I66),"Er","")</f>
      </c>
    </row>
    <row r="73" spans="2:21" s="315" customFormat="1" ht="15.75" customHeight="1">
      <c r="B73" s="422" t="s">
        <v>341</v>
      </c>
      <c r="C73" s="17">
        <f t="shared" si="3"/>
        <v>38</v>
      </c>
      <c r="D73" s="413">
        <v>10</v>
      </c>
      <c r="E73" s="423"/>
      <c r="F73" s="380"/>
      <c r="G73" s="380"/>
      <c r="H73" s="380"/>
      <c r="I73" s="383">
        <v>38</v>
      </c>
      <c r="J73" s="377"/>
      <c r="K73" s="377"/>
      <c r="L73" s="377"/>
      <c r="M73" s="377"/>
      <c r="N73" s="377"/>
      <c r="O73" s="377"/>
      <c r="P73" s="411"/>
      <c r="Q73" s="411">
        <f>IF(OR(E73&gt;E66),"Er","")</f>
      </c>
      <c r="R73" s="411">
        <f>IF(OR(F73&gt;F66),"Er","")</f>
      </c>
      <c r="S73" s="411">
        <f>IF(OR(G73&gt;G66),"Er","")</f>
      </c>
      <c r="T73" s="411">
        <f>IF(OR(H73&gt;H66),"Er","")</f>
      </c>
      <c r="U73" s="411">
        <f>IF(OR(I73&gt;I66),"Er","")</f>
      </c>
    </row>
    <row r="74" spans="2:21" s="315" customFormat="1" ht="15.75" customHeight="1">
      <c r="B74" s="422" t="s">
        <v>374</v>
      </c>
      <c r="C74" s="17">
        <f t="shared" si="3"/>
        <v>0</v>
      </c>
      <c r="D74" s="413">
        <v>71</v>
      </c>
      <c r="E74" s="423"/>
      <c r="F74" s="380"/>
      <c r="G74" s="380"/>
      <c r="H74" s="380"/>
      <c r="I74" s="383"/>
      <c r="J74" s="377"/>
      <c r="K74" s="377"/>
      <c r="L74" s="377"/>
      <c r="M74" s="377"/>
      <c r="N74" s="377"/>
      <c r="O74" s="377"/>
      <c r="P74" s="411"/>
      <c r="Q74" s="411">
        <f>IF(OR(E74&gt;E66),"Er","")</f>
      </c>
      <c r="R74" s="411">
        <f>IF(OR(F74&gt;F66),"Er","")</f>
      </c>
      <c r="S74" s="411">
        <f>IF(OR(G74&gt;G66),"Er","")</f>
      </c>
      <c r="T74" s="411">
        <f>IF(OR(H74&gt;H66),"Er","")</f>
      </c>
      <c r="U74" s="411">
        <f>IF(OR(I74&gt;I66),"Er","")</f>
      </c>
    </row>
    <row r="75" spans="2:21" s="315" customFormat="1" ht="16.5" customHeight="1">
      <c r="B75" s="410" t="s">
        <v>367</v>
      </c>
      <c r="C75" s="10">
        <f t="shared" si="3"/>
        <v>0</v>
      </c>
      <c r="D75" s="5"/>
      <c r="E75" s="10">
        <f>E8</f>
        <v>0</v>
      </c>
      <c r="F75" s="10">
        <f>F8</f>
        <v>0</v>
      </c>
      <c r="G75" s="10">
        <f>G8</f>
        <v>0</v>
      </c>
      <c r="H75" s="10">
        <f>H8</f>
        <v>0</v>
      </c>
      <c r="I75" s="10">
        <f>I8</f>
        <v>0</v>
      </c>
      <c r="J75" s="377"/>
      <c r="K75" s="377"/>
      <c r="L75" s="377"/>
      <c r="M75" s="377"/>
      <c r="N75" s="377"/>
      <c r="O75" s="377"/>
      <c r="P75" s="411"/>
      <c r="Q75" s="411">
        <f>IF(AND(E75&lt;&gt;SUM(E77:E83),E75&lt;&gt;0),"Er","")</f>
      </c>
      <c r="R75" s="411">
        <f>IF(AND(F75&lt;&gt;SUM(F77:F83),F75&lt;&gt;0),"Er","")</f>
      </c>
      <c r="S75" s="411">
        <f>IF(AND(G75&lt;&gt;SUM(G77:G83),G75&lt;&gt;0),"Er","")</f>
      </c>
      <c r="T75" s="411">
        <f>IF(AND(H75&lt;&gt;SUM(H77:H83),H75&lt;&gt;0),"Er","")</f>
      </c>
      <c r="U75" s="411">
        <f>IF(AND(I75&lt;&gt;SUM(I77:I83),I75&lt;&gt;0),"Er","")</f>
      </c>
    </row>
    <row r="76" spans="2:21" s="315" customFormat="1" ht="18" customHeight="1" hidden="1">
      <c r="B76" s="412"/>
      <c r="C76" s="428"/>
      <c r="D76" s="413"/>
      <c r="E76" s="414">
        <v>1</v>
      </c>
      <c r="F76" s="414">
        <v>2</v>
      </c>
      <c r="G76" s="414">
        <v>3</v>
      </c>
      <c r="H76" s="414">
        <v>4</v>
      </c>
      <c r="I76" s="415">
        <v>5</v>
      </c>
      <c r="J76" s="377"/>
      <c r="K76" s="377"/>
      <c r="L76" s="377"/>
      <c r="M76" s="377"/>
      <c r="N76" s="377"/>
      <c r="O76" s="377"/>
      <c r="P76" s="416"/>
      <c r="Q76" s="416"/>
      <c r="R76" s="416"/>
      <c r="S76" s="416"/>
      <c r="T76" s="416"/>
      <c r="U76" s="416"/>
    </row>
    <row r="77" spans="2:21" s="315" customFormat="1" ht="16.5" customHeight="1">
      <c r="B77" s="417" t="s">
        <v>336</v>
      </c>
      <c r="C77" s="17">
        <f t="shared" si="3"/>
        <v>0</v>
      </c>
      <c r="D77" s="418">
        <v>61</v>
      </c>
      <c r="E77" s="419"/>
      <c r="F77" s="420"/>
      <c r="G77" s="420"/>
      <c r="H77" s="420"/>
      <c r="I77" s="421"/>
      <c r="J77" s="377"/>
      <c r="K77" s="377"/>
      <c r="L77" s="377"/>
      <c r="M77" s="377"/>
      <c r="N77" s="377"/>
      <c r="O77" s="377"/>
      <c r="P77" s="411"/>
      <c r="Q77" s="411">
        <f>IF(OR(E77&gt;E75),"Er","")</f>
      </c>
      <c r="R77" s="411">
        <f>IF(OR(F77&gt;F75),"Er","")</f>
      </c>
      <c r="S77" s="411">
        <f>IF(OR(G77&gt;G75),"Er","")</f>
      </c>
      <c r="T77" s="411">
        <f>IF(OR(H77&gt;H75),"Er","")</f>
      </c>
      <c r="U77" s="411">
        <f>IF(OR(I77&gt;I75),"Er","")</f>
      </c>
    </row>
    <row r="78" spans="2:21" s="315" customFormat="1" ht="16.5" customHeight="1">
      <c r="B78" s="422" t="s">
        <v>337</v>
      </c>
      <c r="C78" s="17">
        <f t="shared" si="3"/>
        <v>0</v>
      </c>
      <c r="D78" s="413">
        <v>6</v>
      </c>
      <c r="E78" s="423"/>
      <c r="F78" s="380"/>
      <c r="G78" s="380"/>
      <c r="H78" s="380"/>
      <c r="I78" s="383"/>
      <c r="J78" s="377"/>
      <c r="K78" s="377"/>
      <c r="L78" s="377"/>
      <c r="M78" s="377"/>
      <c r="N78" s="377"/>
      <c r="O78" s="377"/>
      <c r="P78" s="411"/>
      <c r="Q78" s="411">
        <f>IF(OR(E78&gt;E75),"Er","")</f>
      </c>
      <c r="R78" s="411">
        <f>IF(OR(F78&gt;F75),"Er","")</f>
      </c>
      <c r="S78" s="411">
        <f>IF(OR(G78&gt;G75),"Er","")</f>
      </c>
      <c r="T78" s="411">
        <f>IF(OR(H78&gt;H75),"Er","")</f>
      </c>
      <c r="U78" s="411">
        <f>IF(OR(I78&gt;I75),"Er","")</f>
      </c>
    </row>
    <row r="79" spans="2:21" s="315" customFormat="1" ht="16.5" customHeight="1">
      <c r="B79" s="422" t="s">
        <v>338</v>
      </c>
      <c r="C79" s="17">
        <f t="shared" si="3"/>
        <v>0</v>
      </c>
      <c r="D79" s="413">
        <v>7</v>
      </c>
      <c r="E79" s="423"/>
      <c r="F79" s="380"/>
      <c r="G79" s="380"/>
      <c r="H79" s="380"/>
      <c r="I79" s="383"/>
      <c r="J79" s="377"/>
      <c r="K79" s="377"/>
      <c r="L79" s="377"/>
      <c r="M79" s="377"/>
      <c r="N79" s="377"/>
      <c r="O79" s="377"/>
      <c r="P79" s="411"/>
      <c r="Q79" s="411">
        <f>IF(OR(E79&gt;E75),"Er","")</f>
      </c>
      <c r="R79" s="411">
        <f>IF(OR(F79&gt;F75),"Er","")</f>
      </c>
      <c r="S79" s="411">
        <f>IF(OR(G79&gt;G75),"Er","")</f>
      </c>
      <c r="T79" s="411">
        <f>IF(OR(H79&gt;H75),"Er","")</f>
      </c>
      <c r="U79" s="411">
        <f>IF(OR(I79&gt;I75),"Er","")</f>
      </c>
    </row>
    <row r="80" spans="2:21" s="315" customFormat="1" ht="16.5" customHeight="1">
      <c r="B80" s="422" t="s">
        <v>339</v>
      </c>
      <c r="C80" s="17">
        <f t="shared" si="3"/>
        <v>0</v>
      </c>
      <c r="D80" s="413">
        <v>8</v>
      </c>
      <c r="E80" s="423"/>
      <c r="F80" s="380"/>
      <c r="G80" s="380"/>
      <c r="H80" s="380"/>
      <c r="I80" s="383"/>
      <c r="J80" s="377"/>
      <c r="K80" s="377"/>
      <c r="L80" s="377"/>
      <c r="M80" s="377"/>
      <c r="N80" s="377"/>
      <c r="O80" s="377"/>
      <c r="P80" s="411"/>
      <c r="Q80" s="411">
        <f>IF(OR(E80&gt;E75),"Er","")</f>
      </c>
      <c r="R80" s="411">
        <f>IF(OR(F80&gt;F75),"Er","")</f>
      </c>
      <c r="S80" s="411">
        <f>IF(OR(G80&gt;G75),"Er","")</f>
      </c>
      <c r="T80" s="411">
        <f>IF(OR(H80&gt;H75),"Er","")</f>
      </c>
      <c r="U80" s="411">
        <f>IF(OR(I80&gt;I75),"Er","")</f>
      </c>
    </row>
    <row r="81" spans="2:21" s="315" customFormat="1" ht="16.5" customHeight="1">
      <c r="B81" s="422" t="s">
        <v>340</v>
      </c>
      <c r="C81" s="17">
        <f t="shared" si="3"/>
        <v>0</v>
      </c>
      <c r="D81" s="413">
        <v>9</v>
      </c>
      <c r="E81" s="423"/>
      <c r="F81" s="380"/>
      <c r="G81" s="380"/>
      <c r="H81" s="380"/>
      <c r="I81" s="383"/>
      <c r="J81" s="377"/>
      <c r="K81" s="377"/>
      <c r="L81" s="377"/>
      <c r="M81" s="377"/>
      <c r="N81" s="377"/>
      <c r="O81" s="377"/>
      <c r="P81" s="411"/>
      <c r="Q81" s="411">
        <f>IF(OR(E81&gt;E75),"Er","")</f>
      </c>
      <c r="R81" s="411">
        <f>IF(OR(F81&gt;F75),"Er","")</f>
      </c>
      <c r="S81" s="411">
        <f>IF(OR(G81&gt;G75),"Er","")</f>
      </c>
      <c r="T81" s="411">
        <f>IF(OR(H81&gt;H75),"Er","")</f>
      </c>
      <c r="U81" s="411">
        <f>IF(OR(I81&gt;I75),"Er","")</f>
      </c>
    </row>
    <row r="82" spans="2:21" s="315" customFormat="1" ht="16.5" customHeight="1">
      <c r="B82" s="422" t="s">
        <v>341</v>
      </c>
      <c r="C82" s="17">
        <f t="shared" si="3"/>
        <v>0</v>
      </c>
      <c r="D82" s="413">
        <v>10</v>
      </c>
      <c r="E82" s="423"/>
      <c r="F82" s="380"/>
      <c r="G82" s="380"/>
      <c r="H82" s="380"/>
      <c r="I82" s="383"/>
      <c r="J82" s="377"/>
      <c r="K82" s="377"/>
      <c r="L82" s="377"/>
      <c r="M82" s="377"/>
      <c r="N82" s="377"/>
      <c r="O82" s="377"/>
      <c r="P82" s="411"/>
      <c r="Q82" s="411">
        <f>IF(OR(E82&gt;E75),"Er","")</f>
      </c>
      <c r="R82" s="411">
        <f>IF(OR(F82&gt;F75),"Er","")</f>
      </c>
      <c r="S82" s="411">
        <f>IF(OR(G82&gt;G75),"Er","")</f>
      </c>
      <c r="T82" s="411">
        <f>IF(OR(H82&gt;H75),"Er","")</f>
      </c>
      <c r="U82" s="411">
        <f>IF(OR(I82&gt;I75),"Er","")</f>
      </c>
    </row>
    <row r="83" spans="2:21" s="315" customFormat="1" ht="16.5" customHeight="1" thickBot="1">
      <c r="B83" s="424" t="s">
        <v>374</v>
      </c>
      <c r="C83" s="46">
        <f t="shared" si="3"/>
        <v>0</v>
      </c>
      <c r="D83" s="46">
        <v>71</v>
      </c>
      <c r="E83" s="425"/>
      <c r="F83" s="426"/>
      <c r="G83" s="426"/>
      <c r="H83" s="426"/>
      <c r="I83" s="427"/>
      <c r="J83" s="377"/>
      <c r="K83" s="377"/>
      <c r="L83" s="377"/>
      <c r="M83" s="377"/>
      <c r="N83" s="377"/>
      <c r="O83" s="377"/>
      <c r="P83" s="411"/>
      <c r="Q83" s="411">
        <f>IF(OR(E83&gt;E75),"Er","")</f>
      </c>
      <c r="R83" s="411">
        <f>IF(OR(F83&gt;F75),"Er","")</f>
      </c>
      <c r="S83" s="411">
        <f>IF(OR(G83&gt;G75),"Er","")</f>
      </c>
      <c r="T83" s="411">
        <f>IF(OR(H83&gt;H75),"Er","")</f>
      </c>
      <c r="U83" s="411">
        <f>IF(OR(I83&gt;I75),"Er","")</f>
      </c>
    </row>
    <row r="84" spans="2:21" s="315" customFormat="1" ht="16.5" customHeight="1" thickBot="1">
      <c r="B84" s="377"/>
      <c r="C84" s="471"/>
      <c r="D84" s="377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377"/>
      <c r="P84" s="444"/>
      <c r="Q84" s="444"/>
      <c r="R84" s="444"/>
      <c r="S84" s="444"/>
      <c r="T84" s="444"/>
      <c r="U84" s="444"/>
    </row>
    <row r="85" spans="1:21" s="315" customFormat="1" ht="16.5" customHeight="1">
      <c r="A85" s="463"/>
      <c r="B85" s="566" t="s">
        <v>373</v>
      </c>
      <c r="C85" s="568" t="s">
        <v>44</v>
      </c>
      <c r="D85" s="472"/>
      <c r="E85" s="577" t="s">
        <v>4</v>
      </c>
      <c r="F85" s="578"/>
      <c r="G85" s="578"/>
      <c r="H85" s="578"/>
      <c r="I85" s="578"/>
      <c r="J85" s="464"/>
      <c r="K85" s="465"/>
      <c r="L85" s="575" t="s">
        <v>45</v>
      </c>
      <c r="M85" s="575"/>
      <c r="N85" s="576"/>
      <c r="O85" s="377"/>
      <c r="P85" s="444"/>
      <c r="Q85" s="444"/>
      <c r="R85" s="444"/>
      <c r="S85" s="444"/>
      <c r="T85" s="444"/>
      <c r="U85" s="444"/>
    </row>
    <row r="86" spans="1:14" s="315" customFormat="1" ht="16.5" customHeight="1">
      <c r="A86" s="463"/>
      <c r="B86" s="567"/>
      <c r="C86" s="569"/>
      <c r="D86" s="473"/>
      <c r="E86" s="466" t="s">
        <v>56</v>
      </c>
      <c r="F86" s="466" t="s">
        <v>57</v>
      </c>
      <c r="G86" s="466" t="s">
        <v>61</v>
      </c>
      <c r="H86" s="125" t="s">
        <v>58</v>
      </c>
      <c r="I86" s="468" t="s">
        <v>59</v>
      </c>
      <c r="J86" s="142"/>
      <c r="K86" s="142"/>
      <c r="L86" s="446" t="s">
        <v>47</v>
      </c>
      <c r="M86" s="446" t="s">
        <v>48</v>
      </c>
      <c r="N86" s="447" t="s">
        <v>372</v>
      </c>
    </row>
    <row r="87" spans="2:22" ht="15.75" hidden="1">
      <c r="B87" s="343"/>
      <c r="C87" s="10"/>
      <c r="D87" s="30"/>
      <c r="E87" s="142">
        <v>1</v>
      </c>
      <c r="F87" s="142">
        <v>2</v>
      </c>
      <c r="G87" s="142">
        <v>3</v>
      </c>
      <c r="H87" s="467">
        <v>4</v>
      </c>
      <c r="I87" s="467">
        <v>5</v>
      </c>
      <c r="J87" s="454"/>
      <c r="K87" s="142"/>
      <c r="L87" s="142"/>
      <c r="M87" s="455"/>
      <c r="N87" s="456"/>
      <c r="P87" s="315"/>
      <c r="Q87" s="315"/>
      <c r="R87" s="315"/>
      <c r="S87" s="315"/>
      <c r="T87" s="315"/>
      <c r="U87" s="315"/>
      <c r="V87" s="315"/>
    </row>
    <row r="88" spans="2:24" ht="18.75">
      <c r="B88" s="445" t="s">
        <v>288</v>
      </c>
      <c r="C88" s="20">
        <f>SUM(E88:I88)</f>
        <v>11</v>
      </c>
      <c r="D88" s="370">
        <v>-99</v>
      </c>
      <c r="E88" s="370">
        <f>SUM(E89,E100,E110)</f>
        <v>3</v>
      </c>
      <c r="F88" s="370">
        <f>SUM(F89,F100,F110)</f>
        <v>3</v>
      </c>
      <c r="G88" s="370">
        <f>SUM(G89,G100,G110)</f>
        <v>1</v>
      </c>
      <c r="H88" s="370">
        <f>SUM(H89,H100,H110)</f>
        <v>3</v>
      </c>
      <c r="I88" s="371">
        <f>SUM(I89,I100,I110)</f>
        <v>1</v>
      </c>
      <c r="J88" s="370">
        <v>-99</v>
      </c>
      <c r="K88" s="449">
        <f>SUM(K89,K100,K110)</f>
        <v>11</v>
      </c>
      <c r="L88" s="449">
        <f>SUM(L89,L100,L110)</f>
        <v>4</v>
      </c>
      <c r="M88" s="449">
        <f>SUM(M89,M100,M110)</f>
        <v>0</v>
      </c>
      <c r="N88" s="470">
        <f>SUM(N89,N100,N110)</f>
        <v>0</v>
      </c>
      <c r="P88" s="111">
        <f>IF(OR(C88&lt;L88,C88&lt;M88,C88&lt;N88),"Er","")</f>
      </c>
      <c r="Q88" s="111">
        <f>IF(OR(E88&gt;E6,E88&lt;&gt;SUM(E89,E100,E110)),"Er","")</f>
      </c>
      <c r="R88" s="111">
        <f>IF(OR(F88&gt;F6,F88&lt;&gt;SUM(F89,F100,F110)),"Er","")</f>
      </c>
      <c r="S88" s="111">
        <f>IF(OR(G88&gt;G6,G88&lt;&gt;SUM(G89,G100,G110)),"Er","")</f>
      </c>
      <c r="T88" s="111">
        <f>IF(OR(H88&gt;H6,H88&lt;&gt;SUM(H89,H100,H110)),"Er","")</f>
      </c>
      <c r="U88" s="111">
        <f>IF(OR(I88&gt;I6,I88&lt;&gt;SUM(I89,I100,I110)),"Er","")</f>
      </c>
      <c r="V88" s="111">
        <f>IF(OR(L88&gt;C88,L88&lt;&gt;SUM(L89,L100,L110)),"Er","")</f>
      </c>
      <c r="W88" s="111">
        <f>IF(OR(M88&gt;C88,M88&lt;&gt;SUM(M89,M100,M110)),"Er","")</f>
      </c>
      <c r="X88" s="111">
        <f>IF(OR(N88&gt;C88,N88&gt;L88,N88&gt;M88,N88&lt;&gt;SUM(N89,N100,N110)),"Er","")</f>
      </c>
    </row>
    <row r="89" spans="2:24" ht="15.75">
      <c r="B89" s="157" t="s">
        <v>345</v>
      </c>
      <c r="C89" s="20">
        <f>SUM(E89:I89)</f>
        <v>11</v>
      </c>
      <c r="D89" s="370"/>
      <c r="E89" s="20">
        <f>SUM(E90:E99)</f>
        <v>3</v>
      </c>
      <c r="F89" s="20">
        <f>SUM(F90:F99)</f>
        <v>3</v>
      </c>
      <c r="G89" s="20">
        <f>SUM(G90:G99)</f>
        <v>1</v>
      </c>
      <c r="H89" s="20">
        <f>SUM(H90:H99)</f>
        <v>3</v>
      </c>
      <c r="I89" s="10">
        <f>SUM(I90:I99)</f>
        <v>1</v>
      </c>
      <c r="J89" s="370"/>
      <c r="K89" s="450">
        <f>SUM(K90:K99)</f>
        <v>11</v>
      </c>
      <c r="L89" s="450">
        <f>SUM(L90:L99)</f>
        <v>4</v>
      </c>
      <c r="M89" s="450">
        <f>SUM(M90:M99)</f>
        <v>0</v>
      </c>
      <c r="N89" s="451">
        <f>SUM(N90:N99)</f>
        <v>0</v>
      </c>
      <c r="O89" s="452"/>
      <c r="P89" s="111">
        <f>IF(OR(C89&lt;L89,C89&lt;M89,C89&lt;N89),"Er","")</f>
      </c>
      <c r="Q89" s="111">
        <f>IF(OR(E89&gt;E88,E89&lt;&gt;SUM(E90:E99)),"Er","")</f>
      </c>
      <c r="R89" s="111">
        <f>IF(OR(F89&gt;F88,F89&lt;&gt;SUM(F90:F99)),"Er","")</f>
      </c>
      <c r="S89" s="111">
        <f>IF(OR(G89&gt;G88,G89&lt;&gt;SUM(G90:G99)),"Er","")</f>
      </c>
      <c r="T89" s="111">
        <f>IF(OR(H89&gt;H88,H89&lt;&gt;SUM(H90:H99)),"Er","")</f>
      </c>
      <c r="U89" s="111">
        <f>IF(OR(I89&gt;I88,I89&lt;&gt;SUM(I90:I99)),"Er","")</f>
      </c>
      <c r="V89" s="111">
        <f>IF(OR(L89&gt;L88,L89&lt;&gt;SUM(L90:L99)),"Er","")</f>
      </c>
      <c r="W89" s="111">
        <f>IF(OR(M89&gt;M88,M89&lt;&gt;SUM(M90:M99)),"Er","")</f>
      </c>
      <c r="X89" s="111">
        <f>IF(OR(N89&gt;N88,N89&gt;L89,N89&gt;M89,N89&lt;&gt;SUM(N90:N99)),"Er","")</f>
      </c>
    </row>
    <row r="90" spans="2:24" ht="15.75">
      <c r="B90" s="431" t="s">
        <v>346</v>
      </c>
      <c r="C90" s="370">
        <f>SUM(E90:I90)</f>
        <v>0</v>
      </c>
      <c r="D90" s="370">
        <v>8</v>
      </c>
      <c r="E90" s="22"/>
      <c r="F90" s="22"/>
      <c r="G90" s="22"/>
      <c r="H90" s="22"/>
      <c r="I90" s="22"/>
      <c r="J90" s="370">
        <v>8</v>
      </c>
      <c r="K90" s="448">
        <f>IF(SUM(C90)&lt;&gt;0,SUM(C90),"")</f>
      </c>
      <c r="L90" s="22"/>
      <c r="M90" s="22"/>
      <c r="N90" s="23"/>
      <c r="P90" s="111">
        <f>IF(OR(C90&lt;L90,C90&lt;M90,C90&lt;N90),"Er","")</f>
      </c>
      <c r="Q90" s="111">
        <f>IF(E90&gt;E6,"Er","")</f>
      </c>
      <c r="R90" s="111">
        <f>IF(F90&gt;F6,"Er","")</f>
      </c>
      <c r="S90" s="111">
        <f>IF(G90&gt;G6,"Er","")</f>
      </c>
      <c r="T90" s="111">
        <f>IF(H90&gt;H6,"Er","")</f>
      </c>
      <c r="U90" s="111">
        <f>IF(I90&gt;I6,"Er","")</f>
      </c>
      <c r="V90" s="111">
        <f aca="true" t="shared" si="4" ref="V90:V117">IF(L90&gt;C90,"Er","")</f>
      </c>
      <c r="W90" s="111">
        <f aca="true" t="shared" si="5" ref="W90:W117">IF(M90&gt;C90,"Er","")</f>
      </c>
      <c r="X90" s="111">
        <f aca="true" t="shared" si="6" ref="X90:X117">IF(OR(N90&gt;C90,N90&gt;L90,N90&gt;M90),"Er","")</f>
      </c>
    </row>
    <row r="91" spans="2:24" ht="15.75">
      <c r="B91" s="431" t="s">
        <v>347</v>
      </c>
      <c r="C91" s="308">
        <f>SUM(E91:I91)</f>
        <v>0</v>
      </c>
      <c r="D91" s="308">
        <v>9</v>
      </c>
      <c r="E91" s="18"/>
      <c r="F91" s="18"/>
      <c r="G91" s="18"/>
      <c r="H91" s="18"/>
      <c r="I91" s="18"/>
      <c r="J91" s="308">
        <v>9</v>
      </c>
      <c r="K91" s="448">
        <f aca="true" t="shared" si="7" ref="K91:K99">IF(SUM(C91)&lt;&gt;0,SUM(C91),"")</f>
      </c>
      <c r="L91" s="18"/>
      <c r="M91" s="18"/>
      <c r="N91" s="19"/>
      <c r="P91" s="111">
        <f aca="true" t="shared" si="8" ref="P91:P99">IF(OR(C91&lt;L91,C91&lt;M91,C91&lt;N91),"Er","")</f>
      </c>
      <c r="Q91" s="111">
        <f>IF(E91&gt;E6,"Er","")</f>
      </c>
      <c r="R91" s="111">
        <f>IF(F91&gt;F6,"Er","")</f>
      </c>
      <c r="S91" s="111">
        <f>IF(G91&gt;G6,"Er","")</f>
      </c>
      <c r="T91" s="111">
        <f>IF(H91&gt;H6,"Er","")</f>
      </c>
      <c r="U91" s="111">
        <f>IF(I91&gt;I6,"Er","")</f>
      </c>
      <c r="V91" s="111">
        <f t="shared" si="4"/>
      </c>
      <c r="W91" s="111">
        <f t="shared" si="5"/>
      </c>
      <c r="X91" s="111">
        <f t="shared" si="6"/>
      </c>
    </row>
    <row r="92" spans="2:24" ht="15.75">
      <c r="B92" s="431" t="s">
        <v>348</v>
      </c>
      <c r="C92" s="308">
        <f>SUM(E92:I92)</f>
        <v>0</v>
      </c>
      <c r="D92" s="308">
        <v>1</v>
      </c>
      <c r="E92" s="18"/>
      <c r="F92" s="18"/>
      <c r="G92" s="18"/>
      <c r="H92" s="18"/>
      <c r="I92" s="461"/>
      <c r="J92" s="308">
        <v>1</v>
      </c>
      <c r="K92" s="448">
        <f t="shared" si="7"/>
      </c>
      <c r="L92" s="18"/>
      <c r="M92" s="18"/>
      <c r="N92" s="19"/>
      <c r="P92" s="111">
        <f t="shared" si="8"/>
      </c>
      <c r="Q92" s="111">
        <f>IF(E92&gt;E6,"Er","")</f>
      </c>
      <c r="R92" s="111">
        <f>IF(F92&gt;F6,"Er","")</f>
      </c>
      <c r="S92" s="111">
        <f>IF(G92&gt;G6,"Er","")</f>
      </c>
      <c r="T92" s="111">
        <f>IF(H92&gt;H6,"Er","")</f>
      </c>
      <c r="U92" s="111">
        <f>IF(I92&gt;I6,"Er","")</f>
      </c>
      <c r="V92" s="111">
        <f t="shared" si="4"/>
      </c>
      <c r="W92" s="111">
        <f t="shared" si="5"/>
      </c>
      <c r="X92" s="111">
        <f t="shared" si="6"/>
      </c>
    </row>
    <row r="93" spans="2:24" ht="15.75">
      <c r="B93" s="431" t="s">
        <v>349</v>
      </c>
      <c r="C93" s="308">
        <f aca="true" t="shared" si="9" ref="C93:C98">SUM(E93:I93)</f>
        <v>0</v>
      </c>
      <c r="D93" s="308">
        <v>2</v>
      </c>
      <c r="E93" s="18"/>
      <c r="F93" s="18"/>
      <c r="G93" s="18"/>
      <c r="H93" s="18"/>
      <c r="I93" s="33"/>
      <c r="J93" s="308">
        <v>2</v>
      </c>
      <c r="K93" s="448">
        <f t="shared" si="7"/>
      </c>
      <c r="L93" s="18"/>
      <c r="M93" s="18"/>
      <c r="N93" s="19"/>
      <c r="P93" s="111">
        <f t="shared" si="8"/>
      </c>
      <c r="Q93" s="111">
        <f>IF(E93&gt;E6,"Er","")</f>
      </c>
      <c r="R93" s="111">
        <f>IF(F93&gt;F6,"Er","")</f>
      </c>
      <c r="S93" s="111">
        <f>IF(G93&gt;G6,"Er","")</f>
      </c>
      <c r="T93" s="111">
        <f>IF(H93&gt;H6,"Er","")</f>
      </c>
      <c r="U93" s="111">
        <f>IF(I93&gt;I6,"Er","")</f>
      </c>
      <c r="V93" s="111">
        <f t="shared" si="4"/>
      </c>
      <c r="W93" s="111">
        <f t="shared" si="5"/>
      </c>
      <c r="X93" s="111">
        <f t="shared" si="6"/>
      </c>
    </row>
    <row r="94" spans="2:24" ht="15.75">
      <c r="B94" s="431" t="s">
        <v>350</v>
      </c>
      <c r="C94" s="308">
        <f t="shared" si="9"/>
        <v>1</v>
      </c>
      <c r="D94" s="308">
        <v>7</v>
      </c>
      <c r="E94" s="18"/>
      <c r="F94" s="18"/>
      <c r="G94" s="18"/>
      <c r="H94" s="18">
        <v>1</v>
      </c>
      <c r="I94" s="18"/>
      <c r="J94" s="308">
        <v>7</v>
      </c>
      <c r="K94" s="448">
        <f t="shared" si="7"/>
        <v>1</v>
      </c>
      <c r="L94" s="18">
        <v>1</v>
      </c>
      <c r="M94" s="18"/>
      <c r="N94" s="19"/>
      <c r="P94" s="111">
        <f t="shared" si="8"/>
      </c>
      <c r="Q94" s="111">
        <f>IF(E94&gt;E6,"Er","")</f>
      </c>
      <c r="R94" s="111">
        <f>IF(F94&gt;F6,"Er","")</f>
      </c>
      <c r="S94" s="111">
        <f>IF(G94&gt;G6,"Er","")</f>
      </c>
      <c r="T94" s="111">
        <f>IF(H94&gt;H6,"Er","")</f>
      </c>
      <c r="U94" s="111">
        <f>IF(I94&gt;I6,"Er","")</f>
      </c>
      <c r="V94" s="111">
        <f t="shared" si="4"/>
      </c>
      <c r="W94" s="111">
        <f t="shared" si="5"/>
      </c>
      <c r="X94" s="111">
        <f t="shared" si="6"/>
      </c>
    </row>
    <row r="95" spans="2:24" ht="15.75">
      <c r="B95" s="431" t="s">
        <v>351</v>
      </c>
      <c r="C95" s="308">
        <f t="shared" si="9"/>
        <v>2</v>
      </c>
      <c r="D95" s="308">
        <v>10</v>
      </c>
      <c r="E95" s="18">
        <v>1</v>
      </c>
      <c r="F95" s="18">
        <v>1</v>
      </c>
      <c r="G95" s="18"/>
      <c r="H95" s="18"/>
      <c r="I95" s="462"/>
      <c r="J95" s="308">
        <v>10</v>
      </c>
      <c r="K95" s="448">
        <f t="shared" si="7"/>
        <v>2</v>
      </c>
      <c r="L95" s="18"/>
      <c r="M95" s="18"/>
      <c r="N95" s="19"/>
      <c r="P95" s="111">
        <f t="shared" si="8"/>
      </c>
      <c r="Q95" s="111">
        <f>IF(E95&gt;E6,"Er","")</f>
      </c>
      <c r="R95" s="111">
        <f>IF(F95&gt;F6,"Er","")</f>
      </c>
      <c r="S95" s="111">
        <f>IF(G95&gt;G6,"Er","")</f>
      </c>
      <c r="T95" s="111">
        <f>IF(H95&gt;H6,"Er","")</f>
      </c>
      <c r="U95" s="111">
        <f>IF(I95&gt;I6,"Er","")</f>
      </c>
      <c r="V95" s="111">
        <f t="shared" si="4"/>
      </c>
      <c r="W95" s="111">
        <f t="shared" si="5"/>
      </c>
      <c r="X95" s="111">
        <f t="shared" si="6"/>
      </c>
    </row>
    <row r="96" spans="2:24" ht="15.75">
      <c r="B96" s="431" t="s">
        <v>352</v>
      </c>
      <c r="C96" s="308">
        <f t="shared" si="9"/>
        <v>0</v>
      </c>
      <c r="D96" s="308">
        <v>11</v>
      </c>
      <c r="E96" s="18"/>
      <c r="F96" s="18"/>
      <c r="G96" s="18"/>
      <c r="H96" s="18"/>
      <c r="I96" s="18"/>
      <c r="J96" s="308">
        <v>11</v>
      </c>
      <c r="K96" s="448">
        <f t="shared" si="7"/>
      </c>
      <c r="L96" s="18"/>
      <c r="M96" s="18"/>
      <c r="N96" s="19"/>
      <c r="P96" s="111">
        <f t="shared" si="8"/>
      </c>
      <c r="Q96" s="111">
        <f>IF(E96&gt;6,"Er","")</f>
      </c>
      <c r="R96" s="111">
        <f>IF(F96&gt;6,"Er","")</f>
      </c>
      <c r="S96" s="111">
        <f>IF(G96&gt;6,"Er","")</f>
      </c>
      <c r="T96" s="111">
        <f>IF(H96&gt;6,"Er","")</f>
      </c>
      <c r="U96" s="111">
        <f>IF(I96&gt;6,"Er","")</f>
      </c>
      <c r="V96" s="111">
        <f t="shared" si="4"/>
      </c>
      <c r="W96" s="111">
        <f t="shared" si="5"/>
      </c>
      <c r="X96" s="111">
        <f t="shared" si="6"/>
      </c>
    </row>
    <row r="97" spans="2:24" ht="31.5">
      <c r="B97" s="432" t="s">
        <v>353</v>
      </c>
      <c r="C97" s="308">
        <f t="shared" si="9"/>
        <v>8</v>
      </c>
      <c r="D97" s="308">
        <v>6</v>
      </c>
      <c r="E97" s="18">
        <v>2</v>
      </c>
      <c r="F97" s="18">
        <v>2</v>
      </c>
      <c r="G97" s="18">
        <v>1</v>
      </c>
      <c r="H97" s="18">
        <v>2</v>
      </c>
      <c r="I97" s="33">
        <v>1</v>
      </c>
      <c r="J97" s="308">
        <v>6</v>
      </c>
      <c r="K97" s="448">
        <f t="shared" si="7"/>
        <v>8</v>
      </c>
      <c r="L97" s="18">
        <v>3</v>
      </c>
      <c r="M97" s="18"/>
      <c r="N97" s="19"/>
      <c r="P97" s="111">
        <f t="shared" si="8"/>
      </c>
      <c r="Q97" s="111">
        <f>IF(E97&gt;E6,"Er","")</f>
      </c>
      <c r="R97" s="111">
        <f>IF(F97&gt;F6,"Er","")</f>
      </c>
      <c r="S97" s="111">
        <f>IF(G97&gt;G6,"Er","")</f>
      </c>
      <c r="T97" s="111">
        <f>IF(H97&gt;H6,"Er","")</f>
      </c>
      <c r="U97" s="111">
        <f>IF(I97&gt;I6,"Er","")</f>
      </c>
      <c r="V97" s="111">
        <f t="shared" si="4"/>
      </c>
      <c r="W97" s="111">
        <f t="shared" si="5"/>
      </c>
      <c r="X97" s="111">
        <f t="shared" si="6"/>
      </c>
    </row>
    <row r="98" spans="2:24" ht="31.5">
      <c r="B98" s="432" t="s">
        <v>354</v>
      </c>
      <c r="C98" s="308">
        <f t="shared" si="9"/>
        <v>0</v>
      </c>
      <c r="D98" s="308">
        <v>4</v>
      </c>
      <c r="E98" s="18"/>
      <c r="F98" s="18"/>
      <c r="G98" s="18"/>
      <c r="H98" s="18"/>
      <c r="I98" s="33"/>
      <c r="J98" s="308">
        <v>4</v>
      </c>
      <c r="K98" s="448">
        <f t="shared" si="7"/>
      </c>
      <c r="L98" s="18"/>
      <c r="M98" s="18"/>
      <c r="N98" s="19"/>
      <c r="P98" s="111">
        <f t="shared" si="8"/>
      </c>
      <c r="Q98" s="111">
        <f>IF(E98&gt;E6,"Er","")</f>
      </c>
      <c r="R98" s="111">
        <f>IF(F98&gt;F6,"Er","")</f>
      </c>
      <c r="S98" s="111">
        <f>IF(G98&gt;G6,"Er","")</f>
      </c>
      <c r="T98" s="111">
        <f>IF(H98&gt;H6,"Er","")</f>
      </c>
      <c r="U98" s="111">
        <f>IF(I98&gt;I6,"Er","")</f>
      </c>
      <c r="V98" s="111">
        <f t="shared" si="4"/>
      </c>
      <c r="W98" s="111">
        <f t="shared" si="5"/>
      </c>
      <c r="X98" s="111">
        <f t="shared" si="6"/>
      </c>
    </row>
    <row r="99" spans="2:24" ht="16.5" thickBot="1">
      <c r="B99" s="457" t="s">
        <v>355</v>
      </c>
      <c r="C99" s="458">
        <f>SUM(E99:I99)</f>
        <v>0</v>
      </c>
      <c r="D99" s="458">
        <v>5</v>
      </c>
      <c r="E99" s="47"/>
      <c r="F99" s="47"/>
      <c r="G99" s="47"/>
      <c r="H99" s="47"/>
      <c r="I99" s="47"/>
      <c r="J99" s="458">
        <v>5</v>
      </c>
      <c r="K99" s="477">
        <f t="shared" si="7"/>
      </c>
      <c r="L99" s="47"/>
      <c r="M99" s="47"/>
      <c r="N99" s="48"/>
      <c r="P99" s="111">
        <f t="shared" si="8"/>
      </c>
      <c r="Q99" s="111">
        <f>IF(E99&gt;E6,"Er","")</f>
      </c>
      <c r="R99" s="111">
        <f>IF(F99&gt;F6,"Er","")</f>
      </c>
      <c r="S99" s="111">
        <f>IF(G99&gt;G6,"Er","")</f>
      </c>
      <c r="T99" s="111">
        <f>IF(H99&gt;H6,"Er","")</f>
      </c>
      <c r="U99" s="111">
        <f>IF(I99&gt;I6,"Er","")</f>
      </c>
      <c r="V99" s="111">
        <f t="shared" si="4"/>
      </c>
      <c r="W99" s="111">
        <f t="shared" si="5"/>
      </c>
      <c r="X99" s="111">
        <f t="shared" si="6"/>
      </c>
    </row>
    <row r="100" spans="2:24" ht="10.5" customHeight="1" hidden="1">
      <c r="B100" s="474" t="s">
        <v>344</v>
      </c>
      <c r="C100" s="14">
        <f>SUM(E100:I100)</f>
        <v>0</v>
      </c>
      <c r="D100" s="366"/>
      <c r="E100" s="14">
        <f>SUM(E101:E109)</f>
        <v>0</v>
      </c>
      <c r="F100" s="14">
        <f>SUM(F101:F109)</f>
        <v>0</v>
      </c>
      <c r="G100" s="14">
        <f>SUM(G101:G109)</f>
        <v>0</v>
      </c>
      <c r="H100" s="14">
        <f>SUM(H101:H109)</f>
        <v>0</v>
      </c>
      <c r="I100" s="14">
        <f>SUM(I101:I109)</f>
        <v>0</v>
      </c>
      <c r="J100" s="366"/>
      <c r="K100" s="475">
        <f>SUM(K101:K109)</f>
        <v>0</v>
      </c>
      <c r="L100" s="475">
        <f>SUM(L101:L109)</f>
        <v>0</v>
      </c>
      <c r="M100" s="475">
        <f>SUM(M101:M109)</f>
        <v>0</v>
      </c>
      <c r="N100" s="476">
        <f>SUM(N101:N109)</f>
        <v>0</v>
      </c>
      <c r="P100" s="111">
        <f>IF(OR(C100&lt;L100,C100&lt;M100,C100&lt;N100),"Er","")</f>
      </c>
      <c r="Q100" s="111">
        <f>IF(OR(E100&gt;E88,E100&lt;&gt;SUM(E101:E110)),"Er","")</f>
      </c>
      <c r="R100" s="111">
        <f>IF(OR(F100&gt;F88,F100&lt;&gt;SUM(F101:F110)),"Er","")</f>
      </c>
      <c r="S100" s="111">
        <f>IF(OR(G100&gt;G88,G100&lt;&gt;SUM(G101:G110)),"Er","")</f>
      </c>
      <c r="T100" s="111">
        <f>IF(OR(H100&gt;H88,H100&lt;&gt;SUM(H101:H110)),"Er","")</f>
      </c>
      <c r="U100" s="111">
        <f>IF(OR(I100&gt;I88,I100&lt;&gt;SUM(I101:I110)),"Er","")</f>
      </c>
      <c r="V100" s="111">
        <f t="shared" si="4"/>
      </c>
      <c r="W100" s="111">
        <f t="shared" si="5"/>
      </c>
      <c r="X100" s="111">
        <f t="shared" si="6"/>
      </c>
    </row>
    <row r="101" spans="2:24" ht="10.5" customHeight="1" hidden="1">
      <c r="B101" s="431" t="s">
        <v>356</v>
      </c>
      <c r="C101" s="370">
        <f>SUM(E101:I101)</f>
        <v>0</v>
      </c>
      <c r="D101" s="370">
        <v>12</v>
      </c>
      <c r="E101" s="22"/>
      <c r="F101" s="22"/>
      <c r="G101" s="22"/>
      <c r="H101" s="22"/>
      <c r="I101" s="22"/>
      <c r="J101" s="370">
        <v>12</v>
      </c>
      <c r="K101" s="5">
        <f>IF(SUM(C101)&lt;&gt;0,SUM(C101),"")</f>
      </c>
      <c r="L101" s="18"/>
      <c r="M101" s="18"/>
      <c r="N101" s="19"/>
      <c r="P101" s="111">
        <f>IF(OR(C101&lt;L101,C101&lt;M101,C101&lt;N101),"Er","")</f>
      </c>
      <c r="Q101" s="111">
        <f>IF(E101&gt;E6,"Er","")</f>
      </c>
      <c r="R101" s="111">
        <f>IF(F101&gt;F6,"Er","")</f>
      </c>
      <c r="S101" s="111">
        <f>IF(G101&gt;G6,"Er","")</f>
      </c>
      <c r="T101" s="111">
        <f>IF(H101&gt;H6,"Er","")</f>
      </c>
      <c r="U101" s="111">
        <f>IF(I101&gt;I6,"Er","")</f>
      </c>
      <c r="V101" s="111">
        <f t="shared" si="4"/>
      </c>
      <c r="W101" s="111">
        <f t="shared" si="5"/>
      </c>
      <c r="X101" s="111">
        <f t="shared" si="6"/>
      </c>
    </row>
    <row r="102" spans="2:24" ht="10.5" customHeight="1" hidden="1">
      <c r="B102" s="431" t="s">
        <v>357</v>
      </c>
      <c r="C102" s="308">
        <f>SUM(E102:I102)</f>
        <v>0</v>
      </c>
      <c r="D102" s="308">
        <v>13</v>
      </c>
      <c r="E102" s="18"/>
      <c r="F102" s="18"/>
      <c r="G102" s="18"/>
      <c r="H102" s="18"/>
      <c r="I102" s="18"/>
      <c r="J102" s="308">
        <v>13</v>
      </c>
      <c r="K102" s="5">
        <f aca="true" t="shared" si="10" ref="K102:K109">IF(SUM(C102)&lt;&gt;0,SUM(C102),"")</f>
      </c>
      <c r="L102" s="18"/>
      <c r="M102" s="18"/>
      <c r="N102" s="19"/>
      <c r="P102" s="111">
        <f aca="true" t="shared" si="11" ref="P102:P109">IF(OR(C102&lt;L102,C102&lt;M102,C102&lt;N102),"Er","")</f>
      </c>
      <c r="Q102" s="111">
        <f>IF(E102&gt;E6,"Er","")</f>
      </c>
      <c r="R102" s="111">
        <f>IF(F102&gt;F6,"Er","")</f>
      </c>
      <c r="S102" s="111">
        <f>IF(G102&gt;G6,"Er","")</f>
      </c>
      <c r="T102" s="111">
        <f>IF(H102&gt;H6,"Er","")</f>
      </c>
      <c r="U102" s="111">
        <f>IF(I102&gt;I6,"Er","")</f>
      </c>
      <c r="V102" s="111">
        <f t="shared" si="4"/>
      </c>
      <c r="W102" s="111">
        <f t="shared" si="5"/>
      </c>
      <c r="X102" s="111">
        <f t="shared" si="6"/>
      </c>
    </row>
    <row r="103" spans="2:24" ht="10.5" customHeight="1" hidden="1">
      <c r="B103" s="431" t="s">
        <v>358</v>
      </c>
      <c r="C103" s="308">
        <f aca="true" t="shared" si="12" ref="C103:C108">SUM(E103:I103)</f>
        <v>0</v>
      </c>
      <c r="D103" s="308">
        <v>14</v>
      </c>
      <c r="E103" s="18"/>
      <c r="F103" s="18"/>
      <c r="G103" s="18"/>
      <c r="H103" s="18"/>
      <c r="I103" s="18"/>
      <c r="J103" s="308">
        <v>14</v>
      </c>
      <c r="K103" s="5">
        <f t="shared" si="10"/>
      </c>
      <c r="L103" s="18"/>
      <c r="M103" s="18"/>
      <c r="N103" s="19"/>
      <c r="P103" s="111">
        <f t="shared" si="11"/>
      </c>
      <c r="Q103" s="111">
        <f>IF(E103&gt;E6,"Er","")</f>
      </c>
      <c r="R103" s="111">
        <f>IF(F103&gt;F6,"Er","")</f>
      </c>
      <c r="S103" s="111">
        <f>IF(G103&gt;G6,"Er","")</f>
      </c>
      <c r="T103" s="111">
        <f>IF(H103&gt;H6,"Er","")</f>
      </c>
      <c r="U103" s="111">
        <f>IF(I103&gt;I6,"Er","")</f>
      </c>
      <c r="V103" s="111">
        <f t="shared" si="4"/>
      </c>
      <c r="W103" s="111">
        <f t="shared" si="5"/>
      </c>
      <c r="X103" s="111">
        <f t="shared" si="6"/>
      </c>
    </row>
    <row r="104" spans="2:24" ht="10.5" customHeight="1" hidden="1">
      <c r="B104" s="431" t="s">
        <v>359</v>
      </c>
      <c r="C104" s="308">
        <f t="shared" si="12"/>
        <v>0</v>
      </c>
      <c r="D104" s="308">
        <v>15</v>
      </c>
      <c r="E104" s="18"/>
      <c r="F104" s="18"/>
      <c r="G104" s="18"/>
      <c r="H104" s="18"/>
      <c r="I104" s="18"/>
      <c r="J104" s="308">
        <v>15</v>
      </c>
      <c r="K104" s="5">
        <f t="shared" si="10"/>
      </c>
      <c r="L104" s="18"/>
      <c r="M104" s="18"/>
      <c r="N104" s="19"/>
      <c r="P104" s="111">
        <f t="shared" si="11"/>
      </c>
      <c r="Q104" s="111">
        <f>IF(E104&gt;E6,"Er","")</f>
      </c>
      <c r="R104" s="111">
        <f>IF(F104&gt;F6,"Er","")</f>
      </c>
      <c r="S104" s="111">
        <f>IF(G104&gt;G6,"Er","")</f>
      </c>
      <c r="T104" s="111">
        <f>IF(H104&gt;H6,"Er","")</f>
      </c>
      <c r="U104" s="111">
        <f>IF(I104&gt;I6,"Er","")</f>
      </c>
      <c r="V104" s="111">
        <f t="shared" si="4"/>
      </c>
      <c r="W104" s="111">
        <f t="shared" si="5"/>
      </c>
      <c r="X104" s="111">
        <f t="shared" si="6"/>
      </c>
    </row>
    <row r="105" spans="2:24" ht="10.5" customHeight="1" hidden="1">
      <c r="B105" s="432" t="s">
        <v>360</v>
      </c>
      <c r="C105" s="308">
        <f t="shared" si="12"/>
        <v>0</v>
      </c>
      <c r="D105" s="308">
        <v>16</v>
      </c>
      <c r="E105" s="18"/>
      <c r="F105" s="18"/>
      <c r="G105" s="18"/>
      <c r="H105" s="18"/>
      <c r="I105" s="33"/>
      <c r="J105" s="308">
        <v>16</v>
      </c>
      <c r="K105" s="5">
        <f t="shared" si="10"/>
      </c>
      <c r="L105" s="18"/>
      <c r="M105" s="18"/>
      <c r="N105" s="19"/>
      <c r="P105" s="111">
        <f t="shared" si="11"/>
      </c>
      <c r="Q105" s="111">
        <f>IF(E105&gt;E6,"Er","")</f>
      </c>
      <c r="R105" s="111">
        <f>IF(F105&gt;F6,"Er","")</f>
      </c>
      <c r="S105" s="111">
        <f>IF(G105&gt;G6,"Er","")</f>
      </c>
      <c r="T105" s="111">
        <f>IF(H105&gt;H6,"Er","")</f>
      </c>
      <c r="U105" s="111">
        <f>IF(I105&gt;I6,"Er","")</f>
      </c>
      <c r="V105" s="111">
        <f t="shared" si="4"/>
      </c>
      <c r="W105" s="111">
        <f t="shared" si="5"/>
      </c>
      <c r="X105" s="111">
        <f t="shared" si="6"/>
      </c>
    </row>
    <row r="106" spans="2:24" ht="10.5" customHeight="1" hidden="1">
      <c r="B106" s="432" t="s">
        <v>361</v>
      </c>
      <c r="C106" s="308">
        <f t="shared" si="12"/>
        <v>0</v>
      </c>
      <c r="D106" s="308">
        <v>17</v>
      </c>
      <c r="E106" s="18"/>
      <c r="F106" s="18"/>
      <c r="G106" s="18"/>
      <c r="H106" s="18"/>
      <c r="I106" s="33"/>
      <c r="J106" s="308">
        <v>17</v>
      </c>
      <c r="K106" s="5">
        <f t="shared" si="10"/>
      </c>
      <c r="L106" s="18"/>
      <c r="M106" s="18"/>
      <c r="N106" s="19"/>
      <c r="P106" s="111">
        <f t="shared" si="11"/>
      </c>
      <c r="Q106" s="111">
        <f>IF(E106&gt;E6,"Er","")</f>
      </c>
      <c r="R106" s="111">
        <f>IF(F106&gt;F6,"Er","")</f>
      </c>
      <c r="S106" s="111">
        <f>IF(G106&gt;G6,"Er","")</f>
      </c>
      <c r="T106" s="111">
        <f>IF(H106&gt;H6,"Er","")</f>
      </c>
      <c r="U106" s="111">
        <f>IF(I106&gt;I6,"Er","")</f>
      </c>
      <c r="V106" s="111">
        <f t="shared" si="4"/>
      </c>
      <c r="W106" s="111">
        <f t="shared" si="5"/>
      </c>
      <c r="X106" s="111">
        <f t="shared" si="6"/>
      </c>
    </row>
    <row r="107" spans="2:24" ht="10.5" customHeight="1" hidden="1">
      <c r="B107" s="432" t="s">
        <v>362</v>
      </c>
      <c r="C107" s="308">
        <f t="shared" si="12"/>
        <v>0</v>
      </c>
      <c r="D107" s="308">
        <v>18</v>
      </c>
      <c r="E107" s="18"/>
      <c r="F107" s="18"/>
      <c r="G107" s="18"/>
      <c r="H107" s="18"/>
      <c r="I107" s="33"/>
      <c r="J107" s="308">
        <v>18</v>
      </c>
      <c r="K107" s="5">
        <f t="shared" si="10"/>
      </c>
      <c r="L107" s="18"/>
      <c r="M107" s="18"/>
      <c r="N107" s="19"/>
      <c r="P107" s="111">
        <f t="shared" si="11"/>
      </c>
      <c r="Q107" s="111">
        <f>IF(E107&gt;E6,"Er","")</f>
      </c>
      <c r="R107" s="111">
        <f>IF(F107&gt;F6,"Er","")</f>
      </c>
      <c r="S107" s="111">
        <f>IF(G107&gt;G6,"Er","")</f>
      </c>
      <c r="T107" s="111">
        <f>IF(H107&gt;H6,"Er","")</f>
      </c>
      <c r="U107" s="111">
        <f>IF(I107&gt;I6,"Er","")</f>
      </c>
      <c r="V107" s="111">
        <f t="shared" si="4"/>
      </c>
      <c r="W107" s="111">
        <f t="shared" si="5"/>
      </c>
      <c r="X107" s="111">
        <f t="shared" si="6"/>
      </c>
    </row>
    <row r="108" spans="2:24" ht="10.5" customHeight="1" hidden="1">
      <c r="B108" s="432" t="s">
        <v>354</v>
      </c>
      <c r="C108" s="308">
        <f t="shared" si="12"/>
        <v>0</v>
      </c>
      <c r="D108" s="308">
        <v>19</v>
      </c>
      <c r="E108" s="18"/>
      <c r="F108" s="18"/>
      <c r="G108" s="18"/>
      <c r="H108" s="18"/>
      <c r="I108" s="33"/>
      <c r="J108" s="308">
        <v>19</v>
      </c>
      <c r="K108" s="5">
        <f t="shared" si="10"/>
      </c>
      <c r="L108" s="18"/>
      <c r="M108" s="18"/>
      <c r="N108" s="19"/>
      <c r="P108" s="111">
        <f t="shared" si="11"/>
      </c>
      <c r="Q108" s="111">
        <f>IF(E108&gt;E6,"Er","")</f>
      </c>
      <c r="R108" s="111">
        <f>IF(F108&gt;F6,"Er","")</f>
      </c>
      <c r="S108" s="111">
        <f>IF(G108&gt;G6,"Er","")</f>
      </c>
      <c r="T108" s="111">
        <f>IF(H108&gt;H6,"Er","")</f>
      </c>
      <c r="U108" s="111">
        <f>IF(I108&gt;I6,"Er","")</f>
      </c>
      <c r="V108" s="111">
        <f t="shared" si="4"/>
      </c>
      <c r="W108" s="111">
        <f t="shared" si="5"/>
      </c>
      <c r="X108" s="111">
        <f t="shared" si="6"/>
      </c>
    </row>
    <row r="109" spans="2:24" ht="10.5" customHeight="1" hidden="1">
      <c r="B109" s="431" t="s">
        <v>355</v>
      </c>
      <c r="C109" s="308">
        <f>SUM(E109:I109)</f>
        <v>0</v>
      </c>
      <c r="D109" s="308">
        <v>20</v>
      </c>
      <c r="E109" s="18"/>
      <c r="F109" s="18"/>
      <c r="G109" s="18"/>
      <c r="H109" s="25"/>
      <c r="I109" s="18"/>
      <c r="J109" s="308">
        <v>20</v>
      </c>
      <c r="K109" s="5">
        <f t="shared" si="10"/>
      </c>
      <c r="L109" s="18"/>
      <c r="M109" s="18"/>
      <c r="N109" s="19"/>
      <c r="P109" s="111">
        <f t="shared" si="11"/>
      </c>
      <c r="Q109" s="111">
        <f>IF(E109&gt;E6,"Er","")</f>
      </c>
      <c r="R109" s="111">
        <f>IF(F109&gt;F6,"Er","")</f>
      </c>
      <c r="S109" s="111">
        <f>IF(G109&gt;G6,"Er","")</f>
      </c>
      <c r="T109" s="111">
        <f>IF(H109&gt;H6,"Er","")</f>
      </c>
      <c r="U109" s="111">
        <f>IF(I109&gt;I6,"Er","")</f>
      </c>
      <c r="V109" s="111">
        <f t="shared" si="4"/>
      </c>
      <c r="W109" s="111">
        <f t="shared" si="5"/>
      </c>
      <c r="X109" s="111">
        <f t="shared" si="6"/>
      </c>
    </row>
    <row r="110" spans="2:24" ht="15.75" hidden="1">
      <c r="B110" s="157" t="s">
        <v>345</v>
      </c>
      <c r="C110" s="20">
        <f aca="true" t="shared" si="13" ref="C110:C117">SUM(E110:I110)</f>
        <v>0</v>
      </c>
      <c r="D110" s="20"/>
      <c r="E110" s="20">
        <f>SUM(E111:E117)</f>
        <v>0</v>
      </c>
      <c r="F110" s="20">
        <f>SUM(F111:F117)</f>
        <v>0</v>
      </c>
      <c r="G110" s="20">
        <f>SUM(G111:G117)</f>
        <v>0</v>
      </c>
      <c r="H110" s="20">
        <f>SUM(H111:H117)</f>
        <v>0</v>
      </c>
      <c r="I110" s="20">
        <f>SUM(I111:I117)</f>
        <v>0</v>
      </c>
      <c r="J110" s="20"/>
      <c r="K110" s="450">
        <f>SUM(K111:K117)</f>
        <v>0</v>
      </c>
      <c r="L110" s="450">
        <f>SUM(L111:L117)</f>
        <v>0</v>
      </c>
      <c r="M110" s="450">
        <f>SUM(M111:M117)</f>
        <v>0</v>
      </c>
      <c r="N110" s="451">
        <f>SUM(N111:N117)</f>
        <v>0</v>
      </c>
      <c r="P110" s="111">
        <f>IF(OR(C110&lt;L110,C110&lt;M110,C110&lt;N110),"Er","")</f>
      </c>
      <c r="Q110" s="111">
        <f>IF(OR(E110&gt;E88,E110&lt;&gt;SUM(E111:E120)),"Er","")</f>
      </c>
      <c r="R110" s="111">
        <f>IF(OR(F110&gt;F88,F110&lt;&gt;SUM(F111:F120)),"Er","")</f>
      </c>
      <c r="S110" s="111">
        <f>IF(OR(G110&gt;G88,G110&lt;&gt;SUM(G111:G120)),"Er","")</f>
      </c>
      <c r="T110" s="111">
        <f>IF(OR(H110&gt;H88,H110&lt;&gt;SUM(H111:H120)),"Er","")</f>
      </c>
      <c r="U110" s="111">
        <f>IF(OR(I110&gt;I88,I110&lt;&gt;SUM(I111:I120)),"Er","")</f>
      </c>
      <c r="V110" s="111">
        <f t="shared" si="4"/>
      </c>
      <c r="W110" s="111">
        <f t="shared" si="5"/>
      </c>
      <c r="X110" s="111">
        <f t="shared" si="6"/>
      </c>
    </row>
    <row r="111" spans="2:24" ht="15.75" hidden="1">
      <c r="B111" s="431" t="s">
        <v>356</v>
      </c>
      <c r="C111" s="370">
        <f t="shared" si="13"/>
        <v>0</v>
      </c>
      <c r="D111" s="370">
        <v>21</v>
      </c>
      <c r="E111" s="22"/>
      <c r="F111" s="22"/>
      <c r="G111" s="22"/>
      <c r="H111" s="22"/>
      <c r="I111" s="22"/>
      <c r="J111" s="370">
        <v>21</v>
      </c>
      <c r="K111" s="5">
        <f>IF(SUM(C111)&lt;&gt;0,SUM(C111),"")</f>
      </c>
      <c r="L111" s="18"/>
      <c r="M111" s="18"/>
      <c r="N111" s="19"/>
      <c r="P111" s="111">
        <f aca="true" t="shared" si="14" ref="P111:P117">IF(OR(C111&lt;L111,C111&lt;M111,C111&lt;N111),"Er","")</f>
      </c>
      <c r="Q111" s="111">
        <f>IF(E111&gt;E6,"Er","")</f>
      </c>
      <c r="R111" s="111">
        <f>IF(F111&gt;F6,"Er","")</f>
      </c>
      <c r="S111" s="111">
        <f>IF(G111&gt;G6,"Er","")</f>
      </c>
      <c r="T111" s="111">
        <f>IF(H111&gt;H6,"Er","")</f>
      </c>
      <c r="U111" s="111">
        <f>IF(I111&gt;I6,"Er","")</f>
      </c>
      <c r="V111" s="111">
        <f t="shared" si="4"/>
      </c>
      <c r="W111" s="111">
        <f t="shared" si="5"/>
      </c>
      <c r="X111" s="111">
        <f t="shared" si="6"/>
      </c>
    </row>
    <row r="112" spans="2:24" ht="15.75" hidden="1">
      <c r="B112" s="431" t="s">
        <v>357</v>
      </c>
      <c r="C112" s="17">
        <f t="shared" si="13"/>
        <v>0</v>
      </c>
      <c r="D112" s="308">
        <v>22</v>
      </c>
      <c r="E112" s="33"/>
      <c r="F112" s="18"/>
      <c r="G112" s="18"/>
      <c r="H112" s="18"/>
      <c r="I112" s="18"/>
      <c r="J112" s="308">
        <v>22</v>
      </c>
      <c r="K112" s="5">
        <f aca="true" t="shared" si="15" ref="K112:K117">IF(SUM(C112)&lt;&gt;0,SUM(C112),"")</f>
      </c>
      <c r="L112" s="18"/>
      <c r="M112" s="18"/>
      <c r="N112" s="19"/>
      <c r="P112" s="111">
        <f t="shared" si="14"/>
      </c>
      <c r="Q112" s="111">
        <f>IF(E112&gt;E6,"Er","")</f>
      </c>
      <c r="R112" s="111">
        <f>IF(F112&gt;F6,"Er","")</f>
      </c>
      <c r="S112" s="111">
        <f>IF(G112&gt;G6,"Er","")</f>
      </c>
      <c r="T112" s="111">
        <f>IF(H112&gt;H6,"Er","")</f>
      </c>
      <c r="U112" s="111">
        <f>IF(I112&gt;I6,"Er","")</f>
      </c>
      <c r="V112" s="111">
        <f t="shared" si="4"/>
      </c>
      <c r="W112" s="111">
        <f t="shared" si="5"/>
      </c>
      <c r="X112" s="111">
        <f t="shared" si="6"/>
      </c>
    </row>
    <row r="113" spans="2:24" ht="15.75" hidden="1">
      <c r="B113" s="431" t="s">
        <v>358</v>
      </c>
      <c r="C113" s="17">
        <f t="shared" si="13"/>
        <v>0</v>
      </c>
      <c r="D113" s="308">
        <v>23</v>
      </c>
      <c r="E113" s="33"/>
      <c r="F113" s="18"/>
      <c r="G113" s="18"/>
      <c r="H113" s="18"/>
      <c r="I113" s="18"/>
      <c r="J113" s="308">
        <v>23</v>
      </c>
      <c r="K113" s="5">
        <f t="shared" si="15"/>
      </c>
      <c r="L113" s="18"/>
      <c r="M113" s="18"/>
      <c r="N113" s="19"/>
      <c r="P113" s="111">
        <f t="shared" si="14"/>
      </c>
      <c r="Q113" s="111">
        <f>IF(E113&gt;E6,"Er","")</f>
      </c>
      <c r="R113" s="111">
        <f>IF(F113&gt;F6,"Er","")</f>
      </c>
      <c r="S113" s="111">
        <f>IF(G113&gt;G6,"Er","")</f>
      </c>
      <c r="T113" s="111">
        <f>IF(H113&gt;H6,"Er","")</f>
      </c>
      <c r="U113" s="111">
        <f>IF(I113&gt;I6,"Er","")</f>
      </c>
      <c r="V113" s="111">
        <f t="shared" si="4"/>
      </c>
      <c r="W113" s="111">
        <f t="shared" si="5"/>
      </c>
      <c r="X113" s="111">
        <f t="shared" si="6"/>
      </c>
    </row>
    <row r="114" spans="2:24" ht="15.75" hidden="1">
      <c r="B114" s="431" t="s">
        <v>359</v>
      </c>
      <c r="C114" s="17">
        <f t="shared" si="13"/>
        <v>0</v>
      </c>
      <c r="D114" s="308">
        <v>24</v>
      </c>
      <c r="E114" s="33"/>
      <c r="F114" s="18"/>
      <c r="G114" s="18"/>
      <c r="H114" s="18"/>
      <c r="I114" s="18"/>
      <c r="J114" s="308">
        <v>24</v>
      </c>
      <c r="K114" s="5">
        <f t="shared" si="15"/>
      </c>
      <c r="L114" s="18"/>
      <c r="M114" s="18"/>
      <c r="N114" s="19"/>
      <c r="P114" s="111">
        <f t="shared" si="14"/>
      </c>
      <c r="Q114" s="111">
        <f>IF(E114&gt;E6,"Er","")</f>
      </c>
      <c r="R114" s="111">
        <f>IF(F114&gt;F6,"Er","")</f>
      </c>
      <c r="S114" s="111">
        <f>IF(G114&gt;G6,"Er","")</f>
      </c>
      <c r="T114" s="111">
        <f>IF(H114&gt;H6,"Er","")</f>
      </c>
      <c r="U114" s="111">
        <f>IF(I114&gt;I6,"Er","")</f>
      </c>
      <c r="V114" s="111">
        <f t="shared" si="4"/>
      </c>
      <c r="W114" s="111">
        <f t="shared" si="5"/>
      </c>
      <c r="X114" s="111">
        <f t="shared" si="6"/>
      </c>
    </row>
    <row r="115" spans="2:24" ht="31.5" hidden="1">
      <c r="B115" s="432" t="s">
        <v>360</v>
      </c>
      <c r="C115" s="17">
        <f t="shared" si="13"/>
        <v>0</v>
      </c>
      <c r="D115" s="308">
        <v>25</v>
      </c>
      <c r="E115" s="33"/>
      <c r="F115" s="33"/>
      <c r="G115" s="33"/>
      <c r="H115" s="33"/>
      <c r="I115" s="33"/>
      <c r="J115" s="308">
        <v>25</v>
      </c>
      <c r="K115" s="5">
        <f t="shared" si="15"/>
      </c>
      <c r="L115" s="18"/>
      <c r="M115" s="18"/>
      <c r="N115" s="19"/>
      <c r="P115" s="111">
        <f t="shared" si="14"/>
      </c>
      <c r="Q115" s="111">
        <f>IF(E115&gt;E6,"Er","")</f>
      </c>
      <c r="R115" s="111">
        <f>IF(F115&gt;F6,"Er","")</f>
      </c>
      <c r="S115" s="111">
        <f>IF(G115&gt;G6,"Er","")</f>
      </c>
      <c r="T115" s="111">
        <f>IF(H115&gt;H6,"Er","")</f>
      </c>
      <c r="U115" s="111">
        <f>IF(I115&gt;I6,"Er","")</f>
      </c>
      <c r="V115" s="111">
        <f t="shared" si="4"/>
      </c>
      <c r="W115" s="111">
        <f t="shared" si="5"/>
      </c>
      <c r="X115" s="111">
        <f t="shared" si="6"/>
      </c>
    </row>
    <row r="116" spans="2:24" ht="31.5" hidden="1">
      <c r="B116" s="432" t="s">
        <v>354</v>
      </c>
      <c r="C116" s="17">
        <f t="shared" si="13"/>
        <v>0</v>
      </c>
      <c r="D116" s="308">
        <v>26</v>
      </c>
      <c r="E116" s="33"/>
      <c r="F116" s="33"/>
      <c r="G116" s="33"/>
      <c r="H116" s="33"/>
      <c r="I116" s="33"/>
      <c r="J116" s="308">
        <v>26</v>
      </c>
      <c r="K116" s="5">
        <f t="shared" si="15"/>
      </c>
      <c r="L116" s="18"/>
      <c r="M116" s="18"/>
      <c r="N116" s="19"/>
      <c r="P116" s="111">
        <f t="shared" si="14"/>
      </c>
      <c r="Q116" s="111">
        <f>IF(E116&gt;E6,"Er","")</f>
      </c>
      <c r="R116" s="111">
        <f>IF(F116&gt;F6,"Er","")</f>
      </c>
      <c r="S116" s="111">
        <f>IF(G116&gt;G6,"Er","")</f>
      </c>
      <c r="T116" s="111">
        <f>IF(H116&gt;H6,"Er","")</f>
      </c>
      <c r="U116" s="111">
        <f>IF(I116&gt;I6,"Er","")</f>
      </c>
      <c r="V116" s="111">
        <f t="shared" si="4"/>
      </c>
      <c r="W116" s="111">
        <f t="shared" si="5"/>
      </c>
      <c r="X116" s="111">
        <f t="shared" si="6"/>
      </c>
    </row>
    <row r="117" spans="2:24" ht="16.5" hidden="1" thickBot="1">
      <c r="B117" s="457" t="s">
        <v>355</v>
      </c>
      <c r="C117" s="46">
        <f t="shared" si="13"/>
        <v>0</v>
      </c>
      <c r="D117" s="458">
        <v>27</v>
      </c>
      <c r="E117" s="459"/>
      <c r="F117" s="47"/>
      <c r="G117" s="47"/>
      <c r="H117" s="47"/>
      <c r="I117" s="47"/>
      <c r="J117" s="458">
        <v>27</v>
      </c>
      <c r="K117" s="5">
        <f t="shared" si="15"/>
      </c>
      <c r="L117" s="460"/>
      <c r="M117" s="460"/>
      <c r="N117" s="469"/>
      <c r="P117" s="111">
        <f t="shared" si="14"/>
      </c>
      <c r="Q117" s="111">
        <f>IF(E117&gt;6,"Er","")</f>
      </c>
      <c r="R117" s="111">
        <f>IF(F117&gt;6,"Er","")</f>
      </c>
      <c r="S117" s="111">
        <f>IF(G117&gt;6,"Er","")</f>
      </c>
      <c r="T117" s="111">
        <f>IF(H117&gt;6,"Er","")</f>
      </c>
      <c r="U117" s="111">
        <f>IF(I117&gt;6,"Er","")</f>
      </c>
      <c r="V117" s="111">
        <f t="shared" si="4"/>
      </c>
      <c r="W117" s="111">
        <f t="shared" si="5"/>
      </c>
      <c r="X117" s="111">
        <f t="shared" si="6"/>
      </c>
    </row>
    <row r="118" spans="2:21" ht="15.75">
      <c r="B118" s="137" t="s">
        <v>127</v>
      </c>
      <c r="C118" s="49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P118" s="220"/>
      <c r="Q118" s="220"/>
      <c r="R118" s="220"/>
      <c r="S118" s="220"/>
      <c r="T118" s="220"/>
      <c r="U118" s="220"/>
    </row>
    <row r="119" spans="2:14" ht="15.75">
      <c r="B119" s="137" t="s">
        <v>364</v>
      </c>
      <c r="C119" s="140"/>
      <c r="D119" s="140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</row>
    <row r="120" spans="2:14" ht="15.75">
      <c r="B120" s="137" t="s">
        <v>368</v>
      </c>
      <c r="C120" s="140"/>
      <c r="D120" s="140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</row>
    <row r="121" spans="2:14" ht="15.75">
      <c r="B121" s="139"/>
      <c r="C121" s="140"/>
      <c r="D121" s="140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2:14" ht="15.75">
      <c r="B122" s="139"/>
      <c r="C122" s="140"/>
      <c r="D122" s="14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</row>
    <row r="123" spans="2:14" ht="15.75">
      <c r="B123" s="139"/>
      <c r="C123" s="140"/>
      <c r="D123" s="140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2:14" ht="15.75">
      <c r="B124" s="139"/>
      <c r="C124" s="140"/>
      <c r="D124" s="140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</row>
    <row r="125" spans="2:14" ht="15.75">
      <c r="B125" s="139"/>
      <c r="C125" s="140"/>
      <c r="D125" s="140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</sheetData>
  <sheetProtection password="C129" sheet="1"/>
  <mergeCells count="8">
    <mergeCell ref="L85:N85"/>
    <mergeCell ref="C85:C86"/>
    <mergeCell ref="B85:B86"/>
    <mergeCell ref="E85:I85"/>
    <mergeCell ref="B3:B4"/>
    <mergeCell ref="C3:C4"/>
    <mergeCell ref="E3:I3"/>
    <mergeCell ref="B43:I43"/>
  </mergeCells>
  <dataValidations count="7">
    <dataValidation type="whole" allowBlank="1" showInputMessage="1" showErrorMessage="1" errorTitle="Lçi nhËp d÷ liÖu" error="ChØ nhËp d÷ liÖu kiÓu sè, kh«ng nhËp ch÷." sqref="E118:N118">
      <formula1>0</formula1>
      <formula2>1000000</formula2>
    </dataValidation>
    <dataValidation allowBlank="1" showInputMessage="1" showErrorMessage="1" errorTitle="Lçi nhËp d÷ liÖu" error="ChØ nhËp d÷ liÖu kiÓu sè, kh«ng nhËp ch÷." sqref="D51:D84 J88:J117 C6:D42 C68:C75 C59:C66 C57 C87:D118 C45:D49 C77:C84"/>
    <dataValidation type="whole" allowBlank="1" showErrorMessage="1" errorTitle="Lỗi nhập dữ liệu" error="Chỉ nhập dữ liệu số tối đa 2000" sqref="E68:N74 E52:N56 E30:N42 E59:N65 E6:N27 E45:N49 E87:I117 E77:N84 J86:K87 L87:N87 L90:N99 L101:N109 L111:N117">
      <formula1>0</formula1>
      <formula2>2000</formula2>
    </dataValidation>
    <dataValidation allowBlank="1" sqref="E75:N75 E66:N66 E57:N57 C50:C56 D50 E50:N51"/>
    <dataValidation allowBlank="1" showErrorMessage="1" sqref="E28:N29"/>
    <dataValidation allowBlank="1" errorTitle="Lçi nhËp d÷ liÖu" error="ChØ nhËp d÷ liÖu kiÓu sè, kh«ng nhËp ch÷." sqref="L85:N86"/>
    <dataValidation type="whole" allowBlank="1" showErrorMessage="1" errorTitle="Lỗi nhập dữ liệu" error="Chỉ nhập số tối đa 1000" sqref="L110:N110 L88:N89 L100:N100">
      <formula1>0</formula1>
      <formula2>1000</formula2>
    </dataValidation>
  </dataValidations>
  <printOptions/>
  <pageMargins left="0.75" right="0.25" top="0.25" bottom="0.5" header="0" footer="0.25"/>
  <pageSetup horizontalDpi="600" verticalDpi="600" orientation="portrait" paperSize="9" scale="85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A81"/>
  <sheetViews>
    <sheetView showGridLines="0" zoomScale="75" zoomScaleNormal="75" zoomScalePageLayoutView="0" workbookViewId="0" topLeftCell="A37">
      <selection activeCell="O76" sqref="O76"/>
    </sheetView>
  </sheetViews>
  <sheetFormatPr defaultColWidth="8.796875" defaultRowHeight="15"/>
  <cols>
    <col min="1" max="1" width="1.59765625" style="83" customWidth="1"/>
    <col min="2" max="2" width="32.5" style="83" customWidth="1"/>
    <col min="3" max="3" width="7.59765625" style="121" customWidth="1"/>
    <col min="4" max="4" width="6.59765625" style="121" customWidth="1"/>
    <col min="5" max="5" width="6.59765625" style="121" hidden="1" customWidth="1"/>
    <col min="6" max="11" width="6.59765625" style="121" customWidth="1"/>
    <col min="12" max="14" width="6.59765625" style="315" hidden="1" customWidth="1"/>
    <col min="15" max="16" width="6.59765625" style="121" customWidth="1"/>
    <col min="17" max="17" width="1.59765625" style="90" customWidth="1"/>
    <col min="18" max="27" width="2.59765625" style="117" customWidth="1"/>
    <col min="28" max="16384" width="9" style="83" customWidth="1"/>
  </cols>
  <sheetData>
    <row r="1" spans="2:3" ht="19.5" thickBot="1">
      <c r="B1" s="104" t="s">
        <v>86</v>
      </c>
      <c r="C1" s="144"/>
    </row>
    <row r="2" spans="2:16" ht="15.75" customHeight="1">
      <c r="B2" s="591" t="s">
        <v>43</v>
      </c>
      <c r="C2" s="579" t="s">
        <v>44</v>
      </c>
      <c r="D2" s="579" t="s">
        <v>228</v>
      </c>
      <c r="E2" s="145"/>
      <c r="F2" s="598" t="s">
        <v>46</v>
      </c>
      <c r="G2" s="599"/>
      <c r="H2" s="599"/>
      <c r="I2" s="599"/>
      <c r="J2" s="599"/>
      <c r="K2" s="600"/>
      <c r="L2" s="316"/>
      <c r="M2" s="317"/>
      <c r="N2" s="317"/>
      <c r="O2" s="596" t="s">
        <v>45</v>
      </c>
      <c r="P2" s="597"/>
    </row>
    <row r="3" spans="2:16" ht="15.75" customHeight="1">
      <c r="B3" s="592"/>
      <c r="C3" s="580"/>
      <c r="D3" s="580"/>
      <c r="E3" s="146"/>
      <c r="F3" s="582" t="s">
        <v>50</v>
      </c>
      <c r="G3" s="582"/>
      <c r="H3" s="582" t="s">
        <v>51</v>
      </c>
      <c r="I3" s="582"/>
      <c r="J3" s="582" t="s">
        <v>299</v>
      </c>
      <c r="K3" s="582"/>
      <c r="L3" s="318"/>
      <c r="M3" s="319"/>
      <c r="N3" s="319"/>
      <c r="O3" s="584" t="s">
        <v>48</v>
      </c>
      <c r="P3" s="594" t="s">
        <v>229</v>
      </c>
    </row>
    <row r="4" spans="2:16" ht="15.75">
      <c r="B4" s="593"/>
      <c r="C4" s="581"/>
      <c r="D4" s="581"/>
      <c r="E4" s="148"/>
      <c r="F4" s="147" t="s">
        <v>44</v>
      </c>
      <c r="G4" s="147" t="s">
        <v>47</v>
      </c>
      <c r="H4" s="147" t="s">
        <v>44</v>
      </c>
      <c r="I4" s="147" t="s">
        <v>47</v>
      </c>
      <c r="J4" s="147" t="s">
        <v>44</v>
      </c>
      <c r="K4" s="147" t="s">
        <v>47</v>
      </c>
      <c r="L4" s="320"/>
      <c r="M4" s="320"/>
      <c r="N4" s="320"/>
      <c r="O4" s="581"/>
      <c r="P4" s="595"/>
    </row>
    <row r="5" spans="2:27" ht="15.75">
      <c r="B5" s="149" t="s">
        <v>215</v>
      </c>
      <c r="C5" s="309">
        <f>SUM(C11,C47,C49,C73)</f>
        <v>30</v>
      </c>
      <c r="D5" s="309">
        <f>SUM(D11,D47,D49,D73)</f>
        <v>28</v>
      </c>
      <c r="E5" s="309"/>
      <c r="F5" s="309">
        <f aca="true" t="shared" si="0" ref="F5:K5">SUM(F11,F47,F49,F73)</f>
        <v>26</v>
      </c>
      <c r="G5" s="309">
        <f t="shared" si="0"/>
        <v>26</v>
      </c>
      <c r="H5" s="309">
        <f t="shared" si="0"/>
        <v>4</v>
      </c>
      <c r="I5" s="309">
        <f t="shared" si="0"/>
        <v>2</v>
      </c>
      <c r="J5" s="309">
        <f t="shared" si="0"/>
        <v>0</v>
      </c>
      <c r="K5" s="309">
        <f t="shared" si="0"/>
        <v>0</v>
      </c>
      <c r="L5" s="321"/>
      <c r="M5" s="321">
        <f aca="true" t="shared" si="1" ref="M5:N9">IF(SUM(C5)&lt;&gt;0,SUM(C5),"")</f>
        <v>30</v>
      </c>
      <c r="N5" s="321">
        <f t="shared" si="1"/>
        <v>28</v>
      </c>
      <c r="O5" s="309">
        <f>SUM(O11,O47,O49,O73)</f>
        <v>0</v>
      </c>
      <c r="P5" s="310">
        <f>SUM(P11,P47,P49,P73)</f>
        <v>0</v>
      </c>
      <c r="R5"/>
      <c r="S5"/>
      <c r="T5"/>
      <c r="U5"/>
      <c r="V5"/>
      <c r="W5"/>
      <c r="X5"/>
      <c r="Y5"/>
      <c r="Z5"/>
      <c r="AA5"/>
    </row>
    <row r="6" spans="2:27" ht="15.75">
      <c r="B6" s="150" t="s">
        <v>54</v>
      </c>
      <c r="C6" s="10">
        <f>SUM(C7:C9)</f>
        <v>20</v>
      </c>
      <c r="D6" s="10">
        <f>SUM(D7:D9)</f>
        <v>20</v>
      </c>
      <c r="E6" s="10"/>
      <c r="F6" s="10">
        <f aca="true" t="shared" si="2" ref="F6:K6">SUM(F7:F9)</f>
        <v>20</v>
      </c>
      <c r="G6" s="10">
        <f t="shared" si="2"/>
        <v>20</v>
      </c>
      <c r="H6" s="10">
        <f t="shared" si="2"/>
        <v>0</v>
      </c>
      <c r="I6" s="10">
        <f t="shared" si="2"/>
        <v>0</v>
      </c>
      <c r="J6" s="10">
        <f t="shared" si="2"/>
        <v>0</v>
      </c>
      <c r="K6" s="10">
        <f t="shared" si="2"/>
        <v>0</v>
      </c>
      <c r="L6" s="5"/>
      <c r="M6" s="5">
        <f t="shared" si="1"/>
        <v>20</v>
      </c>
      <c r="N6" s="5">
        <f t="shared" si="1"/>
        <v>20</v>
      </c>
      <c r="O6" s="10">
        <f>SUM(O7:O9)</f>
        <v>0</v>
      </c>
      <c r="P6" s="45">
        <f>SUM(P7:P9)</f>
        <v>0</v>
      </c>
      <c r="R6" s="311">
        <f>IF(OR(C6&lt;O6,C6&gt;C5,C6&lt;D6),"Er","")</f>
      </c>
      <c r="S6" s="311">
        <f>IF(OR(D6&gt;C6,D6&lt;P6,D6&gt;D5),"Er","")</f>
      </c>
      <c r="T6" s="311">
        <f aca="true" t="shared" si="3" ref="T6:Y6">IF(F6&gt;F5,"Er","")</f>
      </c>
      <c r="U6" s="311">
        <f t="shared" si="3"/>
      </c>
      <c r="V6" s="311">
        <f t="shared" si="3"/>
      </c>
      <c r="W6" s="311">
        <f t="shared" si="3"/>
      </c>
      <c r="X6" s="311">
        <f t="shared" si="3"/>
      </c>
      <c r="Y6" s="311">
        <f t="shared" si="3"/>
      </c>
      <c r="Z6" s="311">
        <f>IF(OR(O6&gt;C6,O6&lt;P6,O6&gt;O5),"Er","")</f>
      </c>
      <c r="AA6" s="311">
        <f>IF(OR(P6&gt;O6,P6&gt;D6,P6&gt;P5),"Er","")</f>
      </c>
    </row>
    <row r="7" spans="2:27" ht="15.75">
      <c r="B7" s="151" t="s">
        <v>216</v>
      </c>
      <c r="C7" s="20">
        <f aca="true" t="shared" si="4" ref="C7:D9">SUM(F7,H7,J7)</f>
        <v>18</v>
      </c>
      <c r="D7" s="20">
        <f t="shared" si="4"/>
        <v>18</v>
      </c>
      <c r="E7" s="152">
        <v>1</v>
      </c>
      <c r="F7" s="15">
        <v>18</v>
      </c>
      <c r="G7" s="15">
        <v>18</v>
      </c>
      <c r="H7" s="15"/>
      <c r="I7" s="15"/>
      <c r="J7" s="15"/>
      <c r="K7" s="15"/>
      <c r="L7" s="325">
        <v>1</v>
      </c>
      <c r="M7" s="326">
        <f t="shared" si="1"/>
        <v>18</v>
      </c>
      <c r="N7" s="326">
        <f t="shared" si="1"/>
        <v>18</v>
      </c>
      <c r="O7" s="15"/>
      <c r="P7" s="16"/>
      <c r="R7" s="311">
        <f>IF(C7&lt;D7,"Er","")</f>
      </c>
      <c r="S7" s="311">
        <f>IF(OR(D7&gt;C7,D7&lt;P7),"Er","")</f>
      </c>
      <c r="T7" s="311">
        <f>IF(F7&gt;F5,"Er","")</f>
      </c>
      <c r="U7" s="311">
        <f>IF(OR(G7&gt;F7,G7&gt;G5),"Er","")</f>
      </c>
      <c r="V7" s="311">
        <f>IF(OR(H7&gt;H5),"Er","")</f>
      </c>
      <c r="W7" s="311">
        <f>IF(OR(I7&gt;H7,I7&gt;I5),"Er","")</f>
      </c>
      <c r="X7" s="311">
        <f>IF(OR(J7&gt;J5),"Er","")</f>
      </c>
      <c r="Y7" s="311">
        <f>IF(OR(K7&gt;J7,K7&gt;K5),"Er","")</f>
      </c>
      <c r="Z7" s="311">
        <f>IF(OR(O7&gt;C7,O7&lt;P7,O7&gt;O5),"Er","")</f>
      </c>
      <c r="AA7" s="311">
        <f>IF(OR(P7&gt;O7,P7&gt;P5,P7&gt;D7),"Er","")</f>
      </c>
    </row>
    <row r="8" spans="2:27" ht="15.75">
      <c r="B8" s="153" t="s">
        <v>217</v>
      </c>
      <c r="C8" s="17">
        <f t="shared" si="4"/>
        <v>2</v>
      </c>
      <c r="D8" s="17">
        <f t="shared" si="4"/>
        <v>2</v>
      </c>
      <c r="E8" s="154">
        <v>2</v>
      </c>
      <c r="F8" s="18">
        <v>2</v>
      </c>
      <c r="G8" s="18">
        <v>2</v>
      </c>
      <c r="H8" s="18"/>
      <c r="I8" s="18"/>
      <c r="J8" s="18"/>
      <c r="K8" s="18"/>
      <c r="L8" s="327">
        <v>2</v>
      </c>
      <c r="M8" s="326">
        <f t="shared" si="1"/>
        <v>2</v>
      </c>
      <c r="N8" s="326">
        <f t="shared" si="1"/>
        <v>2</v>
      </c>
      <c r="O8" s="18"/>
      <c r="P8" s="19"/>
      <c r="R8" s="311">
        <f>IF(C8&lt;D8,"Er","")</f>
      </c>
      <c r="S8" s="311">
        <f>IF(OR(D8&gt;C8,D8&lt;P8),"Er","")</f>
      </c>
      <c r="T8" s="311">
        <f>IF(F8&gt;F5,"Er","")</f>
      </c>
      <c r="U8" s="311">
        <f>IF(OR(G8&gt;F8,G8&gt;G5),"Er","")</f>
      </c>
      <c r="V8" s="311">
        <f>IF(H8&gt;H5,"Er","")</f>
      </c>
      <c r="W8" s="311">
        <f>IF(OR(I8&gt;H8,I8&gt;I5),"Er","")</f>
      </c>
      <c r="X8" s="311">
        <f>IF(J8&gt;J5,"Er","")</f>
      </c>
      <c r="Y8" s="311">
        <f>IF(OR(K8&gt;J8,K8&gt;K5),"Er","")</f>
      </c>
      <c r="Z8" s="311">
        <f>IF(OR(O8&gt;C8,O8&lt;P8,O8&gt;O5),"Er","")</f>
      </c>
      <c r="AA8" s="311">
        <f>IF(OR(P8&gt;O8,P8&gt;P5,P8&gt;D8),"Er","")</f>
      </c>
    </row>
    <row r="9" spans="2:27" ht="15.75">
      <c r="B9" s="155" t="s">
        <v>218</v>
      </c>
      <c r="C9" s="24">
        <f t="shared" si="4"/>
        <v>0</v>
      </c>
      <c r="D9" s="24">
        <f t="shared" si="4"/>
        <v>0</v>
      </c>
      <c r="E9" s="156">
        <v>3</v>
      </c>
      <c r="F9" s="25"/>
      <c r="G9" s="25"/>
      <c r="H9" s="25"/>
      <c r="I9" s="25"/>
      <c r="J9" s="25"/>
      <c r="K9" s="25"/>
      <c r="L9" s="328">
        <v>3</v>
      </c>
      <c r="M9" s="326">
        <f t="shared" si="1"/>
      </c>
      <c r="N9" s="326">
        <f t="shared" si="1"/>
      </c>
      <c r="O9" s="25"/>
      <c r="P9" s="26"/>
      <c r="R9" s="311">
        <f>IF(C9&lt;D9,"Er","")</f>
      </c>
      <c r="S9" s="311">
        <f>IF(OR(D9&gt;C9,D9&lt;P9),"Er","")</f>
      </c>
      <c r="T9" s="311">
        <f>IF(F9&gt;F5,"Er","")</f>
      </c>
      <c r="U9" s="311">
        <f>IF(OR(G9&gt;F9,G9&gt;G5),"Er","")</f>
      </c>
      <c r="V9" s="311">
        <f>IF(H9&gt;H5,"Er","")</f>
      </c>
      <c r="W9" s="311">
        <f>IF(OR(I9&gt;H9,I9&gt;I5),"Er","")</f>
      </c>
      <c r="X9" s="311">
        <f>IF(J9&gt;J5,"Er","")</f>
      </c>
      <c r="Y9" s="311">
        <f>IF(OR(K9&gt;J9,K9&gt;K5),"Er","")</f>
      </c>
      <c r="Z9" s="311">
        <f>IF(OR(O9&gt;C9,O9&lt;P9,O9&gt;O5),"Er","")</f>
      </c>
      <c r="AA9" s="311">
        <f>IF(OR(P9&gt;O9,P9&gt;P5,P9&gt;D9),"Er","")</f>
      </c>
    </row>
    <row r="10" spans="2:16" ht="15.75">
      <c r="B10" s="588" t="s">
        <v>128</v>
      </c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90"/>
    </row>
    <row r="11" spans="2:27" ht="15.75">
      <c r="B11" s="157" t="s">
        <v>219</v>
      </c>
      <c r="C11" s="10">
        <f>SUM(C12:C14)</f>
        <v>24</v>
      </c>
      <c r="D11" s="10">
        <f>SUM(D12:D14)</f>
        <v>23</v>
      </c>
      <c r="E11" s="10"/>
      <c r="F11" s="10">
        <f aca="true" t="shared" si="5" ref="F11:K11">SUM(F12:F14)</f>
        <v>22</v>
      </c>
      <c r="G11" s="10">
        <f t="shared" si="5"/>
        <v>22</v>
      </c>
      <c r="H11" s="10">
        <f t="shared" si="5"/>
        <v>2</v>
      </c>
      <c r="I11" s="10">
        <f t="shared" si="5"/>
        <v>1</v>
      </c>
      <c r="J11" s="10">
        <f t="shared" si="5"/>
        <v>0</v>
      </c>
      <c r="K11" s="10">
        <f t="shared" si="5"/>
        <v>0</v>
      </c>
      <c r="L11" s="5"/>
      <c r="M11" s="5">
        <f aca="true" t="shared" si="6" ref="M11:N15">IF(SUM(C11)&lt;&gt;0,SUM(C11),"")</f>
        <v>24</v>
      </c>
      <c r="N11" s="5">
        <f t="shared" si="6"/>
        <v>23</v>
      </c>
      <c r="O11" s="10">
        <f>SUM(O12:O14)</f>
        <v>0</v>
      </c>
      <c r="P11" s="45">
        <f>SUM(P12:P14)</f>
        <v>0</v>
      </c>
      <c r="R11" s="335">
        <f>IF(OR(C11&lt;D11,C11&lt;C7,C11&lt;O11,C11&lt;&gt;C35),"Er","")</f>
      </c>
      <c r="S11" s="335">
        <f>IF(OR(D11&gt;C11,D11&lt;P11,D11&lt;D7,D11&lt;&gt;D35),"Er","")</f>
      </c>
      <c r="T11" s="111">
        <f>IF(OR(F11&lt;&gt;F35,F11&lt;F7),"Er","")</f>
      </c>
      <c r="U11" s="111">
        <f>IF(OR(G11&lt;&gt;G35,G11&lt;G7,G11&gt;F11),"Er","")</f>
      </c>
      <c r="V11" s="111">
        <f>IF(OR(H11&lt;&gt;H35,H11&lt;H7),"Er","")</f>
      </c>
      <c r="W11" s="111">
        <f>IF(OR(I11&lt;&gt;I35,I11&lt;I7,I11&gt;H11),"Er","")</f>
      </c>
      <c r="X11" s="111">
        <f>IF(OR(J11&lt;&gt;J35,J11&lt;J7),"Er","")</f>
      </c>
      <c r="Y11" s="111">
        <f>IF(OR(K11&lt;&gt;K35,K11&lt;K7,K11&gt;J11),"Er","")</f>
      </c>
      <c r="Z11" s="111">
        <f>IF(OR(O11&lt;&gt;O35,O11&lt;O7,O11&lt;P11,O11&gt;C11),"Er","")</f>
      </c>
      <c r="AA11" s="111">
        <f>IF(OR(P11&lt;&gt;P35,P11&lt;P7,P11&gt;O11,P11&gt;D11),"Er","")</f>
      </c>
    </row>
    <row r="12" spans="2:27" ht="15.75">
      <c r="B12" s="158" t="s">
        <v>290</v>
      </c>
      <c r="C12" s="20">
        <f aca="true" t="shared" si="7" ref="C12:D15">SUM(F12,H12,J12)</f>
        <v>24</v>
      </c>
      <c r="D12" s="20">
        <f t="shared" si="7"/>
        <v>23</v>
      </c>
      <c r="E12" s="159">
        <v>1</v>
      </c>
      <c r="F12" s="18">
        <v>22</v>
      </c>
      <c r="G12" s="18">
        <v>22</v>
      </c>
      <c r="H12" s="18">
        <v>2</v>
      </c>
      <c r="I12" s="18">
        <v>1</v>
      </c>
      <c r="J12" s="18"/>
      <c r="K12" s="18"/>
      <c r="L12" s="329">
        <v>1</v>
      </c>
      <c r="M12" s="326">
        <f t="shared" si="6"/>
        <v>24</v>
      </c>
      <c r="N12" s="326">
        <f t="shared" si="6"/>
        <v>23</v>
      </c>
      <c r="O12" s="18"/>
      <c r="P12" s="19"/>
      <c r="R12" s="335">
        <f>IF(C12&lt;D12,"Er","")</f>
      </c>
      <c r="S12" s="335">
        <f>IF(OR(D12&gt;C12,D12&lt;P12),"Er","")</f>
      </c>
      <c r="T12" s="111"/>
      <c r="U12" s="111">
        <f>IF(G12&gt;F12,"Er","")</f>
      </c>
      <c r="V12" s="111"/>
      <c r="W12" s="111">
        <f>IF(I12&gt;H12,"Er","")</f>
      </c>
      <c r="X12" s="111"/>
      <c r="Y12" s="111">
        <f>IF(K12&gt;J12,"Er","")</f>
      </c>
      <c r="Z12" s="335">
        <f>IF(OR(O12&lt;P12,O12&gt;C12),"Er","")</f>
      </c>
      <c r="AA12" s="111">
        <f>IF(OR(P12&gt;D12,P12&gt;O12),"Er","")</f>
      </c>
    </row>
    <row r="13" spans="2:27" ht="15.75">
      <c r="B13" s="344" t="s">
        <v>292</v>
      </c>
      <c r="C13" s="17">
        <f t="shared" si="7"/>
        <v>0</v>
      </c>
      <c r="D13" s="17">
        <f t="shared" si="7"/>
        <v>0</v>
      </c>
      <c r="E13" s="160">
        <v>2</v>
      </c>
      <c r="F13" s="18"/>
      <c r="G13" s="18"/>
      <c r="H13" s="18"/>
      <c r="I13" s="18"/>
      <c r="J13" s="18"/>
      <c r="K13" s="18"/>
      <c r="L13" s="330">
        <v>2</v>
      </c>
      <c r="M13" s="326">
        <f t="shared" si="6"/>
      </c>
      <c r="N13" s="326">
        <f t="shared" si="6"/>
      </c>
      <c r="O13" s="18"/>
      <c r="P13" s="19"/>
      <c r="R13" s="335">
        <f>IF(C13&lt;D13,"Er","")</f>
      </c>
      <c r="S13" s="335">
        <f>IF(OR(D13&gt;C13,D13&lt;P13),"Er","")</f>
      </c>
      <c r="T13" s="111"/>
      <c r="U13" s="111">
        <f>IF(G13&gt;F13,"Er","")</f>
      </c>
      <c r="V13" s="111"/>
      <c r="W13" s="111">
        <f>IF(I13&gt;H13,"Er","")</f>
      </c>
      <c r="X13" s="111"/>
      <c r="Y13" s="111">
        <f>IF(K13&gt;J13,"Er","")</f>
      </c>
      <c r="Z13" s="335">
        <f>IF(OR(O13&lt;P13,O13&gt;C13),"Er","")</f>
      </c>
      <c r="AA13" s="111">
        <f>IF(OR(P13&gt;D13,P13&gt;O13),"Er","")</f>
      </c>
    </row>
    <row r="14" spans="2:27" ht="15.75">
      <c r="B14" s="345" t="s">
        <v>293</v>
      </c>
      <c r="C14" s="17">
        <f t="shared" si="7"/>
        <v>0</v>
      </c>
      <c r="D14" s="17">
        <f t="shared" si="7"/>
        <v>0</v>
      </c>
      <c r="E14" s="160">
        <v>3</v>
      </c>
      <c r="F14" s="18"/>
      <c r="G14" s="18"/>
      <c r="H14" s="18"/>
      <c r="I14" s="18"/>
      <c r="J14" s="18"/>
      <c r="K14" s="18"/>
      <c r="L14" s="330">
        <v>3</v>
      </c>
      <c r="M14" s="326">
        <f t="shared" si="6"/>
      </c>
      <c r="N14" s="326">
        <f t="shared" si="6"/>
      </c>
      <c r="O14" s="18"/>
      <c r="P14" s="19"/>
      <c r="R14" s="335">
        <f>IF(C14&lt;D14,"Er","")</f>
      </c>
      <c r="S14" s="335">
        <f>IF(OR(D14&gt;C14,D14&lt;P14),"Er","")</f>
      </c>
      <c r="T14" s="111"/>
      <c r="U14" s="111">
        <f>IF(G14&gt;F14,"Er","")</f>
      </c>
      <c r="V14" s="111"/>
      <c r="W14" s="111">
        <f>IF(I14&gt;H14,"Er","")</f>
      </c>
      <c r="X14" s="111"/>
      <c r="Y14" s="111">
        <f>IF(K14&gt;J14,"Er","")</f>
      </c>
      <c r="Z14" s="335">
        <f>IF(OR(O14&lt;P14,O14&gt;C14),"Er","")</f>
      </c>
      <c r="AA14" s="111">
        <f>IF(OR(P14&gt;D14,P14&gt;O14),"Er","")</f>
      </c>
    </row>
    <row r="15" spans="2:27" ht="15.75" customHeight="1">
      <c r="B15" s="161" t="s">
        <v>196</v>
      </c>
      <c r="C15" s="24">
        <f t="shared" si="7"/>
        <v>0</v>
      </c>
      <c r="D15" s="24">
        <f t="shared" si="7"/>
        <v>0</v>
      </c>
      <c r="E15" s="162">
        <v>4</v>
      </c>
      <c r="F15" s="50"/>
      <c r="G15" s="50"/>
      <c r="H15" s="50"/>
      <c r="I15" s="50"/>
      <c r="J15" s="50"/>
      <c r="K15" s="50"/>
      <c r="L15" s="331">
        <v>4</v>
      </c>
      <c r="M15" s="326">
        <f t="shared" si="6"/>
      </c>
      <c r="N15" s="326">
        <f t="shared" si="6"/>
      </c>
      <c r="O15" s="50"/>
      <c r="P15" s="51"/>
      <c r="R15" s="335">
        <f>IF(OR(C15&lt;D15,C15&gt;C11),"Er","")</f>
      </c>
      <c r="S15" s="335">
        <f>IF(OR(D15&gt;C15,D15&gt;D11,D15&lt;P15),"Er","")</f>
      </c>
      <c r="T15" s="335">
        <f>IF(F15&gt;F11,"Er","")</f>
      </c>
      <c r="U15" s="335">
        <f>IF(OR(G15&gt;G11,G15&gt;F15),"Er","")</f>
      </c>
      <c r="V15" s="335">
        <f>IF(H15&gt;H11,"Er","")</f>
      </c>
      <c r="W15" s="335">
        <f>IF(OR(I15&gt;I11,I15&gt;H15),"Er","")</f>
      </c>
      <c r="X15" s="335">
        <f>IF(J15&gt;J11,"Er","")</f>
      </c>
      <c r="Y15" s="335">
        <f>IF(OR(K15&gt;K11,K15&gt;J15),"Er","")</f>
      </c>
      <c r="Z15" s="335">
        <f>IF(OR(O15&lt;P15,O15&gt;C15,O15&gt;O11),"Er","")</f>
      </c>
      <c r="AA15" s="335">
        <f>IF(OR(P15&gt;D15,P15&gt;O15,P15&gt;P11),"Er","")</f>
      </c>
    </row>
    <row r="16" spans="2:27" s="315" customFormat="1" ht="15.75">
      <c r="B16" s="390" t="s">
        <v>318</v>
      </c>
      <c r="C16" s="27">
        <f>SUM(C17:C25)</f>
        <v>24</v>
      </c>
      <c r="D16" s="27">
        <f>SUM(D17:D25)</f>
        <v>23</v>
      </c>
      <c r="E16" s="375" t="s">
        <v>307</v>
      </c>
      <c r="F16" s="10">
        <f aca="true" t="shared" si="8" ref="F16:K16">F11</f>
        <v>22</v>
      </c>
      <c r="G16" s="10">
        <f t="shared" si="8"/>
        <v>22</v>
      </c>
      <c r="H16" s="10">
        <f t="shared" si="8"/>
        <v>2</v>
      </c>
      <c r="I16" s="10">
        <f t="shared" si="8"/>
        <v>1</v>
      </c>
      <c r="J16" s="10">
        <f t="shared" si="8"/>
        <v>0</v>
      </c>
      <c r="K16" s="10">
        <f t="shared" si="8"/>
        <v>0</v>
      </c>
      <c r="L16" s="375" t="s">
        <v>307</v>
      </c>
      <c r="M16" s="391"/>
      <c r="N16" s="391"/>
      <c r="O16" s="10">
        <f>O11</f>
        <v>0</v>
      </c>
      <c r="P16" s="10">
        <f>P11</f>
        <v>0</v>
      </c>
      <c r="Q16" s="377"/>
      <c r="R16" s="111">
        <f>IF(OR(C16&lt;D16,C16&lt;O16,C16&lt;&gt;C11),"Er","")</f>
      </c>
      <c r="S16" s="111">
        <f>IF(OR(D16&gt;C16,D16&lt;P16,D16&lt;&gt;D11),"Er","")</f>
      </c>
      <c r="T16" s="111">
        <f aca="true" t="shared" si="9" ref="T16:Y16">IF(AND(F16&lt;&gt;SUM(F17:F25),F16&lt;&gt;""),"Er","")</f>
      </c>
      <c r="U16" s="111">
        <f t="shared" si="9"/>
      </c>
      <c r="V16" s="111">
        <f t="shared" si="9"/>
      </c>
      <c r="W16" s="111">
        <f t="shared" si="9"/>
      </c>
      <c r="X16" s="111">
        <f t="shared" si="9"/>
      </c>
      <c r="Y16" s="111">
        <f t="shared" si="9"/>
      </c>
      <c r="Z16" s="111">
        <f>IF(OR(O16&lt;P16,O16&gt;C16,AND(O16&lt;&gt;SUM(O17:O25),O16&lt;&gt;"")),"Er","")</f>
      </c>
      <c r="AA16" s="111">
        <f>IF(OR(P16&gt;O16,P16&gt;D16,AND(P16&lt;&gt;SUM(P17:P25),P16&lt;&gt;"")),"Er","")</f>
      </c>
    </row>
    <row r="17" spans="2:27" s="315" customFormat="1" ht="15.75">
      <c r="B17" s="392" t="s">
        <v>308</v>
      </c>
      <c r="C17" s="20">
        <f aca="true" t="shared" si="10" ref="C17:D34">SUM(F17,H17,J17)</f>
        <v>0</v>
      </c>
      <c r="D17" s="20">
        <f t="shared" si="10"/>
        <v>0</v>
      </c>
      <c r="E17" s="379">
        <v>1</v>
      </c>
      <c r="F17" s="380"/>
      <c r="G17" s="380"/>
      <c r="H17" s="380"/>
      <c r="I17" s="380"/>
      <c r="J17" s="380"/>
      <c r="K17" s="380"/>
      <c r="L17" s="379">
        <v>1</v>
      </c>
      <c r="M17" s="382">
        <f aca="true" t="shared" si="11" ref="M17:N25">IF(SUM(C17)&lt;&gt;0,SUM(C17),"")</f>
      </c>
      <c r="N17" s="382">
        <f t="shared" si="11"/>
      </c>
      <c r="O17" s="380"/>
      <c r="P17" s="383"/>
      <c r="Q17" s="377"/>
      <c r="R17" s="111">
        <f>IF(OR(C17&lt;D17,C17&lt;O17),"Er","")</f>
      </c>
      <c r="S17" s="111">
        <f>IF(D17&gt;C17,"Er","")</f>
      </c>
      <c r="T17" s="111">
        <f>IF(F17&gt;F16,"Er","")</f>
      </c>
      <c r="U17" s="111">
        <f>IF(OR(G17&gt;G16,G17&gt;F17),"Er","")</f>
      </c>
      <c r="V17" s="111">
        <f>IF(H17&gt;H16,"Er","")</f>
      </c>
      <c r="W17" s="111">
        <f>IF(OR(I17&gt;H17,I17&gt;I16),"Er","")</f>
      </c>
      <c r="X17" s="111">
        <f>IF(J17&gt;J16,"Er","")</f>
      </c>
      <c r="Y17" s="111">
        <f>IF(OR(K17&gt;J17,K17&gt;K16),"Er","")</f>
      </c>
      <c r="Z17" s="111">
        <f>IF(OR(O17&gt;C17,O17&gt;O16,O17&lt;P17),"Er","")</f>
      </c>
      <c r="AA17" s="111">
        <f>IF(OR(P17&gt;O17,P17&gt;D17,P17&gt;P16),"Er","")</f>
      </c>
    </row>
    <row r="18" spans="2:27" s="315" customFormat="1" ht="15.75">
      <c r="B18" s="373" t="s">
        <v>309</v>
      </c>
      <c r="C18" s="17">
        <f t="shared" si="10"/>
        <v>0</v>
      </c>
      <c r="D18" s="17">
        <f t="shared" si="10"/>
        <v>0</v>
      </c>
      <c r="E18" s="385">
        <v>2</v>
      </c>
      <c r="F18" s="380"/>
      <c r="G18" s="380"/>
      <c r="H18" s="380"/>
      <c r="I18" s="380"/>
      <c r="J18" s="380"/>
      <c r="K18" s="380"/>
      <c r="L18" s="385">
        <v>2</v>
      </c>
      <c r="M18" s="382">
        <f t="shared" si="11"/>
      </c>
      <c r="N18" s="382">
        <f t="shared" si="11"/>
      </c>
      <c r="O18" s="380"/>
      <c r="P18" s="383"/>
      <c r="Q18" s="377"/>
      <c r="R18" s="111">
        <f aca="true" t="shared" si="12" ref="R18:R25">IF(OR(C18&lt;D18,C18&lt;O18),"Er","")</f>
      </c>
      <c r="S18" s="111">
        <f aca="true" t="shared" si="13" ref="S18:S25">IF(D18&gt;C18,"Er","")</f>
      </c>
      <c r="T18" s="111">
        <f>IF(F18&gt;F16,"Er","")</f>
      </c>
      <c r="U18" s="111">
        <f>IF(OR(G18&gt;G16,G18&gt;F18),"Er","")</f>
      </c>
      <c r="V18" s="111">
        <f>IF(H18&gt;H16,"Er","")</f>
      </c>
      <c r="W18" s="111">
        <f>IF(OR(I18&gt;H18,I18&gt;I16),"Er","")</f>
      </c>
      <c r="X18" s="111">
        <f>IF(J18&gt;J16,"Er","")</f>
      </c>
      <c r="Y18" s="111">
        <f>IF(OR(K18&gt;J18,K18&gt;K16),"Er","")</f>
      </c>
      <c r="Z18" s="111">
        <f>IF(OR(O18&gt;C18,O18&gt;O16,O18&lt;P18),"Er","")</f>
      </c>
      <c r="AA18" s="111">
        <f>IF(OR(P18&gt;O18,P18&gt;D18,P18&gt;P16),"Er","")</f>
      </c>
    </row>
    <row r="19" spans="2:27" s="315" customFormat="1" ht="15.75">
      <c r="B19" s="373" t="s">
        <v>310</v>
      </c>
      <c r="C19" s="17">
        <f t="shared" si="10"/>
        <v>0</v>
      </c>
      <c r="D19" s="17">
        <f t="shared" si="10"/>
        <v>0</v>
      </c>
      <c r="E19" s="385">
        <v>3</v>
      </c>
      <c r="F19" s="380"/>
      <c r="G19" s="380"/>
      <c r="H19" s="380"/>
      <c r="I19" s="380"/>
      <c r="J19" s="380"/>
      <c r="K19" s="380"/>
      <c r="L19" s="385">
        <v>3</v>
      </c>
      <c r="M19" s="382">
        <f t="shared" si="11"/>
      </c>
      <c r="N19" s="382">
        <f t="shared" si="11"/>
      </c>
      <c r="O19" s="380"/>
      <c r="P19" s="383"/>
      <c r="Q19" s="377"/>
      <c r="R19" s="111">
        <f t="shared" si="12"/>
      </c>
      <c r="S19" s="111">
        <f t="shared" si="13"/>
      </c>
      <c r="T19" s="111">
        <f>IF(F19&gt;F16,"Er","")</f>
      </c>
      <c r="U19" s="111">
        <f>IF(OR(G19&gt;G16,G19&gt;F19),"Er","")</f>
      </c>
      <c r="V19" s="111">
        <f>IF(H19&gt;H16,"Er","")</f>
      </c>
      <c r="W19" s="111">
        <f>IF(OR(I19&gt;H19,I19&gt;I16),"Er","")</f>
      </c>
      <c r="X19" s="111">
        <f>IF(J19&gt;J16,"Er","")</f>
      </c>
      <c r="Y19" s="111">
        <f>IF(OR(K19&gt;J19,K19&gt;K16),"Er","")</f>
      </c>
      <c r="Z19" s="111">
        <f>IF(OR(O19&gt;C19,O19&gt;O16,O19&lt;P19),"Er","")</f>
      </c>
      <c r="AA19" s="111">
        <f>IF(OR(P19&gt;O19,P19&gt;D19,P19&gt;P16),"Er","")</f>
      </c>
    </row>
    <row r="20" spans="2:27" s="315" customFormat="1" ht="15.75">
      <c r="B20" s="373" t="s">
        <v>311</v>
      </c>
      <c r="C20" s="17">
        <f t="shared" si="10"/>
        <v>9</v>
      </c>
      <c r="D20" s="17">
        <f t="shared" si="10"/>
        <v>8</v>
      </c>
      <c r="E20" s="385">
        <v>4</v>
      </c>
      <c r="F20" s="380">
        <v>7</v>
      </c>
      <c r="G20" s="380">
        <v>7</v>
      </c>
      <c r="H20" s="380">
        <v>2</v>
      </c>
      <c r="I20" s="380">
        <v>1</v>
      </c>
      <c r="J20" s="380"/>
      <c r="K20" s="380"/>
      <c r="L20" s="385">
        <v>4</v>
      </c>
      <c r="M20" s="382">
        <f t="shared" si="11"/>
        <v>9</v>
      </c>
      <c r="N20" s="382">
        <f t="shared" si="11"/>
        <v>8</v>
      </c>
      <c r="O20" s="380"/>
      <c r="P20" s="383"/>
      <c r="Q20" s="377"/>
      <c r="R20" s="111">
        <f t="shared" si="12"/>
      </c>
      <c r="S20" s="111">
        <f t="shared" si="13"/>
      </c>
      <c r="T20" s="111">
        <f>IF(F20&gt;F16,"Er","")</f>
      </c>
      <c r="U20" s="111">
        <f>IF(OR(G20&gt;G16,G20&gt;F20),"Er","")</f>
      </c>
      <c r="V20" s="111">
        <f>IF(H20&gt;H16,"Er","")</f>
      </c>
      <c r="W20" s="111">
        <f>IF(OR(I20&gt;H20,I20&gt;I16),"Er","")</f>
      </c>
      <c r="X20" s="111">
        <f>IF(J20&gt;J16,"Er","")</f>
      </c>
      <c r="Y20" s="111">
        <f>IF(OR(K20&gt;J20,K20&gt;K16),"Er","")</f>
      </c>
      <c r="Z20" s="111">
        <f>IF(OR(O20&gt;C20,O20&gt;O16,O20&lt;P20),"Er","")</f>
      </c>
      <c r="AA20" s="111">
        <f>IF(OR(P20&gt;O20,P20&gt;D20,P20&gt;P16),"Er","")</f>
      </c>
    </row>
    <row r="21" spans="2:27" s="315" customFormat="1" ht="15.75">
      <c r="B21" s="373" t="s">
        <v>312</v>
      </c>
      <c r="C21" s="17">
        <f t="shared" si="10"/>
        <v>15</v>
      </c>
      <c r="D21" s="17">
        <f t="shared" si="10"/>
        <v>15</v>
      </c>
      <c r="E21" s="385">
        <v>5</v>
      </c>
      <c r="F21" s="380">
        <v>15</v>
      </c>
      <c r="G21" s="380">
        <v>15</v>
      </c>
      <c r="H21" s="380"/>
      <c r="I21" s="380"/>
      <c r="J21" s="380"/>
      <c r="K21" s="380"/>
      <c r="L21" s="385">
        <v>5</v>
      </c>
      <c r="M21" s="382">
        <f t="shared" si="11"/>
        <v>15</v>
      </c>
      <c r="N21" s="382">
        <f t="shared" si="11"/>
        <v>15</v>
      </c>
      <c r="O21" s="380"/>
      <c r="P21" s="383"/>
      <c r="Q21" s="377"/>
      <c r="R21" s="111">
        <f t="shared" si="12"/>
      </c>
      <c r="S21" s="111">
        <f t="shared" si="13"/>
      </c>
      <c r="T21" s="111">
        <f>IF(F21&gt;F16,"Er","")</f>
      </c>
      <c r="U21" s="111">
        <f>IF(OR(G21&gt;G16,G21&gt;F21),"Er","")</f>
      </c>
      <c r="V21" s="111">
        <f>IF(H21&gt;H16,"Er","")</f>
      </c>
      <c r="W21" s="111">
        <f>IF(OR(I21&gt;H21,I21&gt;I16),"Er","")</f>
      </c>
      <c r="X21" s="111">
        <f>IF(J21&gt;J16,"Er","")</f>
      </c>
      <c r="Y21" s="111">
        <f>IF(OR(K21&gt;J21,K21&gt;K16),"Er","")</f>
      </c>
      <c r="Z21" s="111">
        <f>IF(OR(O21&gt;C21,O21&gt;O16,O21&lt;P21),"Er","")</f>
      </c>
      <c r="AA21" s="111">
        <f>IF(OR(P21&gt;O21,P21&gt;D21,P21&gt;P16),"Er","")</f>
      </c>
    </row>
    <row r="22" spans="2:27" s="315" customFormat="1" ht="15.75">
      <c r="B22" s="373" t="s">
        <v>313</v>
      </c>
      <c r="C22" s="17">
        <f t="shared" si="10"/>
        <v>0</v>
      </c>
      <c r="D22" s="17">
        <f t="shared" si="10"/>
        <v>0</v>
      </c>
      <c r="E22" s="385">
        <v>6</v>
      </c>
      <c r="F22" s="380"/>
      <c r="G22" s="380"/>
      <c r="H22" s="380"/>
      <c r="I22" s="380"/>
      <c r="J22" s="380"/>
      <c r="K22" s="380"/>
      <c r="L22" s="385">
        <v>6</v>
      </c>
      <c r="M22" s="382">
        <f t="shared" si="11"/>
      </c>
      <c r="N22" s="382">
        <f t="shared" si="11"/>
      </c>
      <c r="O22" s="380"/>
      <c r="P22" s="383"/>
      <c r="Q22" s="377"/>
      <c r="R22" s="111">
        <f t="shared" si="12"/>
      </c>
      <c r="S22" s="111">
        <f t="shared" si="13"/>
      </c>
      <c r="T22" s="111">
        <f>IF(F22&gt;F16,"Er","")</f>
      </c>
      <c r="U22" s="111">
        <f>IF(OR(G22&gt;G16,G22&gt;F22),"Er","")</f>
      </c>
      <c r="V22" s="111">
        <f>IF(H22&gt;H16,"Er","")</f>
      </c>
      <c r="W22" s="111">
        <f>IF(OR(I22&gt;H22,I22&gt;I16),"Er","")</f>
      </c>
      <c r="X22" s="111">
        <f>IF(J22&gt;J16,"Er","")</f>
      </c>
      <c r="Y22" s="111">
        <f>IF(OR(K22&gt;J22,K22&gt;K16),"Er","")</f>
      </c>
      <c r="Z22" s="111">
        <f>IF(OR(O22&gt;C22,O22&gt;O16,O22&lt;P22),"Er","")</f>
      </c>
      <c r="AA22" s="111">
        <f>IF(OR(P22&gt;O22,P22&gt;D22,P22&gt;P16),"Er","")</f>
      </c>
    </row>
    <row r="23" spans="2:27" s="315" customFormat="1" ht="15.75">
      <c r="B23" s="373" t="s">
        <v>314</v>
      </c>
      <c r="C23" s="17">
        <f t="shared" si="10"/>
        <v>0</v>
      </c>
      <c r="D23" s="17">
        <f t="shared" si="10"/>
        <v>0</v>
      </c>
      <c r="E23" s="385">
        <v>7</v>
      </c>
      <c r="F23" s="380"/>
      <c r="G23" s="380"/>
      <c r="H23" s="380"/>
      <c r="I23" s="380"/>
      <c r="J23" s="380"/>
      <c r="K23" s="380"/>
      <c r="L23" s="385">
        <v>7</v>
      </c>
      <c r="M23" s="382">
        <f t="shared" si="11"/>
      </c>
      <c r="N23" s="382">
        <f t="shared" si="11"/>
      </c>
      <c r="O23" s="380"/>
      <c r="P23" s="383"/>
      <c r="Q23" s="377"/>
      <c r="R23" s="111">
        <f t="shared" si="12"/>
      </c>
      <c r="S23" s="111">
        <f t="shared" si="13"/>
      </c>
      <c r="T23" s="111">
        <f>IF(F23&gt;F16,"Er","")</f>
      </c>
      <c r="U23" s="111">
        <f>IF(OR(G23&gt;G16,G23&gt;F23),"Er","")</f>
      </c>
      <c r="V23" s="111">
        <f>IF(H23&gt;H16,"Er","")</f>
      </c>
      <c r="W23" s="111">
        <f>IF(OR(I23&gt;H23,I23&gt;I16),"Er","")</f>
      </c>
      <c r="X23" s="111">
        <f>IF(J23&gt;J16,"Er","")</f>
      </c>
      <c r="Y23" s="111">
        <f>IF(OR(K23&gt;J23,K23&gt;K16),"Er","")</f>
      </c>
      <c r="Z23" s="111">
        <f>IF(OR(O23&gt;C23,O23&gt;O16,O23&lt;P23),"Er","")</f>
      </c>
      <c r="AA23" s="111">
        <f>IF(OR(P23&gt;O23,P23&gt;D23,P23&gt;P16),"Er","")</f>
      </c>
    </row>
    <row r="24" spans="2:27" s="315" customFormat="1" ht="15.75">
      <c r="B24" s="373" t="s">
        <v>315</v>
      </c>
      <c r="C24" s="52">
        <f t="shared" si="10"/>
        <v>0</v>
      </c>
      <c r="D24" s="52">
        <f t="shared" si="10"/>
        <v>0</v>
      </c>
      <c r="E24" s="385">
        <v>8</v>
      </c>
      <c r="F24" s="393"/>
      <c r="G24" s="393"/>
      <c r="H24" s="393"/>
      <c r="I24" s="393"/>
      <c r="J24" s="393"/>
      <c r="K24" s="393"/>
      <c r="L24" s="385">
        <v>8</v>
      </c>
      <c r="M24" s="382">
        <f t="shared" si="11"/>
      </c>
      <c r="N24" s="382">
        <f t="shared" si="11"/>
      </c>
      <c r="O24" s="393"/>
      <c r="P24" s="394"/>
      <c r="Q24" s="377"/>
      <c r="R24" s="111">
        <f t="shared" si="12"/>
      </c>
      <c r="S24" s="111">
        <f t="shared" si="13"/>
      </c>
      <c r="T24" s="111">
        <f>IF(F24&gt;F16,"Er","")</f>
      </c>
      <c r="U24" s="111">
        <f>IF(OR(G24&gt;G16,G24&gt;F24),"Er","")</f>
      </c>
      <c r="V24" s="111">
        <f>IF(H24&gt;H16,"Er","")</f>
      </c>
      <c r="W24" s="111">
        <f>IF(OR(I24&gt;H24,I24&gt;I16),"Er","")</f>
      </c>
      <c r="X24" s="111">
        <f>IF(J24&gt;J16,"Er","")</f>
      </c>
      <c r="Y24" s="111">
        <f>IF(OR(K24&gt;J24,K24&gt;K16),"Er","")</f>
      </c>
      <c r="Z24" s="111">
        <f>IF(OR(O24&gt;C24,O24&gt;O16,O24&lt;P24),"Er","")</f>
      </c>
      <c r="AA24" s="111">
        <f>IF(OR(P24&gt;O24,P24&gt;D24,P24&gt;P16),"Er","")</f>
      </c>
    </row>
    <row r="25" spans="2:27" s="315" customFormat="1" ht="15.75">
      <c r="B25" s="395" t="s">
        <v>316</v>
      </c>
      <c r="C25" s="52">
        <f t="shared" si="10"/>
        <v>0</v>
      </c>
      <c r="D25" s="52">
        <f t="shared" si="10"/>
        <v>0</v>
      </c>
      <c r="E25" s="386">
        <v>9</v>
      </c>
      <c r="F25" s="393"/>
      <c r="G25" s="393"/>
      <c r="H25" s="393"/>
      <c r="I25" s="393"/>
      <c r="J25" s="393"/>
      <c r="K25" s="393"/>
      <c r="L25" s="386">
        <v>9</v>
      </c>
      <c r="M25" s="382">
        <f t="shared" si="11"/>
      </c>
      <c r="N25" s="382">
        <f t="shared" si="11"/>
      </c>
      <c r="O25" s="393"/>
      <c r="P25" s="394"/>
      <c r="Q25" s="377"/>
      <c r="R25" s="111">
        <f t="shared" si="12"/>
      </c>
      <c r="S25" s="111">
        <f t="shared" si="13"/>
      </c>
      <c r="T25" s="111">
        <f>IF(F25&gt;F16,"Er","")</f>
      </c>
      <c r="U25" s="111">
        <f>IF(OR(G25&gt;G16,G25&gt;F25),"Er","")</f>
      </c>
      <c r="V25" s="111">
        <f>IF(H25&gt;H16,"Er","")</f>
      </c>
      <c r="W25" s="111">
        <f>IF(OR(I25&gt;H25,I25&gt;I16),"Er","")</f>
      </c>
      <c r="X25" s="111">
        <f>IF(J25&gt;J16,"Er","")</f>
      </c>
      <c r="Y25" s="111">
        <f>IF(OR(K25&gt;J25,K25&gt;K16),"Er","")</f>
      </c>
      <c r="Z25" s="111">
        <f>IF(OR(O25&gt;C25,O25&gt;O16,O25&lt;P25),"Er","")</f>
      </c>
      <c r="AA25" s="111">
        <f>IF(OR(P25&gt;O25,P25&gt;D25,P25&gt;P16),"Er","")</f>
      </c>
    </row>
    <row r="26" spans="2:27" s="315" customFormat="1" ht="15.75">
      <c r="B26" s="396" t="s">
        <v>319</v>
      </c>
      <c r="C26" s="10">
        <f>SUM(C27:C34)</f>
        <v>24</v>
      </c>
      <c r="D26" s="10">
        <f>SUM(D27:D34)</f>
        <v>23</v>
      </c>
      <c r="E26" s="375" t="s">
        <v>320</v>
      </c>
      <c r="F26" s="10">
        <f aca="true" t="shared" si="14" ref="F26:K26">F11</f>
        <v>22</v>
      </c>
      <c r="G26" s="10">
        <f t="shared" si="14"/>
        <v>22</v>
      </c>
      <c r="H26" s="10">
        <f t="shared" si="14"/>
        <v>2</v>
      </c>
      <c r="I26" s="10">
        <f t="shared" si="14"/>
        <v>1</v>
      </c>
      <c r="J26" s="10">
        <f t="shared" si="14"/>
        <v>0</v>
      </c>
      <c r="K26" s="10">
        <f t="shared" si="14"/>
        <v>0</v>
      </c>
      <c r="L26" s="375" t="s">
        <v>320</v>
      </c>
      <c r="M26" s="391"/>
      <c r="N26" s="391"/>
      <c r="O26" s="10">
        <f>O11</f>
        <v>0</v>
      </c>
      <c r="P26" s="10">
        <f>P11</f>
        <v>0</v>
      </c>
      <c r="Q26" s="377"/>
      <c r="R26" s="111">
        <f>IF(OR(C26&lt;D26,C26&lt;O26,C26&lt;&gt;C11),"Er","")</f>
      </c>
      <c r="S26" s="111">
        <f>IF(OR(D26&gt;C26,D26&lt;P26,D26&lt;&gt;D11),"Er","")</f>
      </c>
      <c r="T26" s="111">
        <f aca="true" t="shared" si="15" ref="T26:Y26">IF(AND(F26&lt;&gt;SUM(F27:F34),F26&lt;&gt;0),"Er","")</f>
      </c>
      <c r="U26" s="111">
        <f t="shared" si="15"/>
      </c>
      <c r="V26" s="111">
        <f t="shared" si="15"/>
      </c>
      <c r="W26" s="111">
        <f t="shared" si="15"/>
      </c>
      <c r="X26" s="111">
        <f t="shared" si="15"/>
      </c>
      <c r="Y26" s="111">
        <f t="shared" si="15"/>
      </c>
      <c r="Z26" s="111">
        <f>IF(OR(O26&lt;P26,O26&gt;C26,AND(O26&lt;&gt;SUM(O27:O34),O26&lt;&gt;0)),"Er","")</f>
      </c>
      <c r="AA26" s="111">
        <f>IF(OR(P26&gt;O26,P26&gt;D26,AND(P26&lt;&gt;SUM(P27:P34),P26&lt;&gt;0)),"Er","")</f>
      </c>
    </row>
    <row r="27" spans="2:27" s="315" customFormat="1" ht="15.75">
      <c r="B27" s="397" t="s">
        <v>321</v>
      </c>
      <c r="C27" s="20">
        <f t="shared" si="10"/>
        <v>3</v>
      </c>
      <c r="D27" s="20">
        <f t="shared" si="10"/>
        <v>2</v>
      </c>
      <c r="E27" s="379">
        <v>1</v>
      </c>
      <c r="F27" s="380">
        <v>1</v>
      </c>
      <c r="G27" s="380">
        <v>1</v>
      </c>
      <c r="H27" s="380">
        <v>2</v>
      </c>
      <c r="I27" s="380">
        <v>1</v>
      </c>
      <c r="J27" s="380"/>
      <c r="K27" s="380"/>
      <c r="L27" s="379">
        <v>1</v>
      </c>
      <c r="M27" s="382">
        <f aca="true" t="shared" si="16" ref="M27:N34">IF(SUM(C27)&lt;&gt;0,SUM(C27),"")</f>
        <v>3</v>
      </c>
      <c r="N27" s="382">
        <f t="shared" si="16"/>
        <v>2</v>
      </c>
      <c r="O27" s="380"/>
      <c r="P27" s="383"/>
      <c r="Q27" s="377"/>
      <c r="R27" s="111">
        <f>IF(OR(C27&lt;D27,C27&lt;O27),"Er","")</f>
      </c>
      <c r="S27" s="111">
        <f>IF(D27&gt;C27,"Er","")</f>
      </c>
      <c r="T27" s="111">
        <f>IF(F27&gt;F26,"Er","")</f>
      </c>
      <c r="U27" s="111">
        <f>IF(OR(G27&gt;G26,G27&gt;F27),"Er","")</f>
      </c>
      <c r="V27" s="111">
        <f>IF(H27&gt;H26,"Er","")</f>
      </c>
      <c r="W27" s="111">
        <f>IF(OR(I27&gt;H27,I27&gt;I26),"Er","")</f>
      </c>
      <c r="X27" s="111">
        <f>IF(J27&gt;J26,"Er","")</f>
      </c>
      <c r="Y27" s="111">
        <f>IF(OR(K27&gt;J27,K27&gt;K26),"Er","")</f>
      </c>
      <c r="Z27" s="111">
        <f>IF(OR(O27&gt;C27,O27&gt;O26,O27&lt;P27),"Er","")</f>
      </c>
      <c r="AA27" s="111">
        <f>IF(OR(P27&gt;O27,P27&gt;D27,P27&gt;P26),"Er","")</f>
      </c>
    </row>
    <row r="28" spans="2:27" s="315" customFormat="1" ht="15.75">
      <c r="B28" s="398" t="s">
        <v>322</v>
      </c>
      <c r="C28" s="14">
        <f t="shared" si="10"/>
        <v>2</v>
      </c>
      <c r="D28" s="14">
        <f t="shared" si="10"/>
        <v>2</v>
      </c>
      <c r="E28" s="385">
        <v>2</v>
      </c>
      <c r="F28" s="380">
        <v>2</v>
      </c>
      <c r="G28" s="380">
        <v>2</v>
      </c>
      <c r="H28" s="380"/>
      <c r="I28" s="380"/>
      <c r="J28" s="380"/>
      <c r="K28" s="380"/>
      <c r="L28" s="385">
        <v>2</v>
      </c>
      <c r="M28" s="382">
        <f t="shared" si="16"/>
        <v>2</v>
      </c>
      <c r="N28" s="382">
        <f t="shared" si="16"/>
        <v>2</v>
      </c>
      <c r="O28" s="380"/>
      <c r="P28" s="383"/>
      <c r="Q28" s="377"/>
      <c r="R28" s="111">
        <f aca="true" t="shared" si="17" ref="R28:R34">IF(OR(C28&lt;D28,C28&lt;O28),"Er","")</f>
      </c>
      <c r="S28" s="111">
        <f aca="true" t="shared" si="18" ref="S28:S34">IF(D28&gt;C28,"Er","")</f>
      </c>
      <c r="T28" s="111">
        <f>IF(F28&gt;F26,"Er","")</f>
      </c>
      <c r="U28" s="111">
        <f>IF(OR(G28&gt;G26,G28&gt;F28),"Er","")</f>
      </c>
      <c r="V28" s="111">
        <f>IF(H28&gt;H26,"Er","")</f>
      </c>
      <c r="W28" s="111">
        <f>IF(OR(I28&gt;H28,I28&gt;I26),"Er","")</f>
      </c>
      <c r="X28" s="111">
        <f>IF(J28&gt;J26,"Er","")</f>
      </c>
      <c r="Y28" s="111">
        <f>IF(OR(K28&gt;J28,K28&gt;K26),"Er","")</f>
      </c>
      <c r="Z28" s="111">
        <f>IF(OR(O28&gt;C28,O28&gt;O26,O28&lt;P28),"Er","")</f>
      </c>
      <c r="AA28" s="111">
        <f>IF(OR(P28&gt;O28,P28&gt;D28,P28&gt;P26),"Er","")</f>
      </c>
    </row>
    <row r="29" spans="2:27" s="315" customFormat="1" ht="15.75">
      <c r="B29" s="398" t="s">
        <v>323</v>
      </c>
      <c r="C29" s="17">
        <f t="shared" si="10"/>
        <v>8</v>
      </c>
      <c r="D29" s="17">
        <f t="shared" si="10"/>
        <v>8</v>
      </c>
      <c r="E29" s="385">
        <v>3</v>
      </c>
      <c r="F29" s="380">
        <v>8</v>
      </c>
      <c r="G29" s="380">
        <v>8</v>
      </c>
      <c r="H29" s="380"/>
      <c r="I29" s="380"/>
      <c r="J29" s="380"/>
      <c r="K29" s="380"/>
      <c r="L29" s="385">
        <v>3</v>
      </c>
      <c r="M29" s="382">
        <f t="shared" si="16"/>
        <v>8</v>
      </c>
      <c r="N29" s="382">
        <f t="shared" si="16"/>
        <v>8</v>
      </c>
      <c r="O29" s="380"/>
      <c r="P29" s="383"/>
      <c r="Q29" s="377"/>
      <c r="R29" s="111">
        <f t="shared" si="17"/>
      </c>
      <c r="S29" s="111">
        <f t="shared" si="18"/>
      </c>
      <c r="T29" s="111">
        <f>IF(F29&gt;F26,"Er","")</f>
      </c>
      <c r="U29" s="111">
        <f>IF(OR(G29&gt;G26,G29&gt;F29),"Er","")</f>
      </c>
      <c r="V29" s="111">
        <f>IF(H29&gt;H26,"Er","")</f>
      </c>
      <c r="W29" s="111">
        <f>IF(OR(I29&gt;H29,I29&gt;I26),"Er","")</f>
      </c>
      <c r="X29" s="111">
        <f>IF(J29&gt;J26,"Er","")</f>
      </c>
      <c r="Y29" s="111">
        <f>IF(OR(K29&gt;J29,K29&gt;K26),"Er","")</f>
      </c>
      <c r="Z29" s="111">
        <f>IF(OR(O29&gt;C29,O29&gt;O26,O29&lt;P29),"Er","")</f>
      </c>
      <c r="AA29" s="111">
        <f>IF(OR(P29&gt;O29,P29&gt;D29,P29&gt;P26),"Er","")</f>
      </c>
    </row>
    <row r="30" spans="2:27" s="315" customFormat="1" ht="15.75">
      <c r="B30" s="398" t="s">
        <v>324</v>
      </c>
      <c r="C30" s="17">
        <f t="shared" si="10"/>
        <v>7</v>
      </c>
      <c r="D30" s="17">
        <f t="shared" si="10"/>
        <v>7</v>
      </c>
      <c r="E30" s="385">
        <v>4</v>
      </c>
      <c r="F30" s="380">
        <v>7</v>
      </c>
      <c r="G30" s="380">
        <v>7</v>
      </c>
      <c r="H30" s="380"/>
      <c r="I30" s="380"/>
      <c r="J30" s="380"/>
      <c r="K30" s="380"/>
      <c r="L30" s="385">
        <v>4</v>
      </c>
      <c r="M30" s="382">
        <f t="shared" si="16"/>
        <v>7</v>
      </c>
      <c r="N30" s="382">
        <f t="shared" si="16"/>
        <v>7</v>
      </c>
      <c r="O30" s="380"/>
      <c r="P30" s="383"/>
      <c r="Q30" s="377"/>
      <c r="R30" s="111">
        <f t="shared" si="17"/>
      </c>
      <c r="S30" s="111">
        <f t="shared" si="18"/>
      </c>
      <c r="T30" s="111">
        <f>IF(F30&gt;F26,"Er","")</f>
      </c>
      <c r="U30" s="111">
        <f>IF(OR(G30&gt;G26,G30&gt;F30),"Er","")</f>
      </c>
      <c r="V30" s="111">
        <f>IF(H30&gt;H26,"Er","")</f>
      </c>
      <c r="W30" s="111">
        <f>IF(OR(I30&gt;H30,I30&gt;I26),"Er","")</f>
      </c>
      <c r="X30" s="111">
        <f>IF(J30&gt;J26,"Er","")</f>
      </c>
      <c r="Y30" s="111">
        <f>IF(OR(K30&gt;J30,K30&gt;K26),"Er","")</f>
      </c>
      <c r="Z30" s="111">
        <f>IF(OR(O30&gt;C30,O30&gt;O26,O30&lt;P30),"Er","")</f>
      </c>
      <c r="AA30" s="111">
        <f>IF(OR(P30&gt;O30,P30&gt;D30,P30&gt;P26),"Er","")</f>
      </c>
    </row>
    <row r="31" spans="2:27" s="315" customFormat="1" ht="15.75">
      <c r="B31" s="398" t="s">
        <v>325</v>
      </c>
      <c r="C31" s="17">
        <f t="shared" si="10"/>
        <v>4</v>
      </c>
      <c r="D31" s="17">
        <f t="shared" si="10"/>
        <v>4</v>
      </c>
      <c r="E31" s="385">
        <v>5</v>
      </c>
      <c r="F31" s="380">
        <v>4</v>
      </c>
      <c r="G31" s="380">
        <v>4</v>
      </c>
      <c r="H31" s="380"/>
      <c r="I31" s="380"/>
      <c r="J31" s="380"/>
      <c r="K31" s="380"/>
      <c r="L31" s="385">
        <v>5</v>
      </c>
      <c r="M31" s="382">
        <f t="shared" si="16"/>
        <v>4</v>
      </c>
      <c r="N31" s="382">
        <f t="shared" si="16"/>
        <v>4</v>
      </c>
      <c r="O31" s="380"/>
      <c r="P31" s="383"/>
      <c r="Q31" s="377"/>
      <c r="R31" s="111">
        <f t="shared" si="17"/>
      </c>
      <c r="S31" s="111">
        <f t="shared" si="18"/>
      </c>
      <c r="T31" s="111">
        <f>IF(F31&gt;F26,"Er","")</f>
      </c>
      <c r="U31" s="111">
        <f>IF(OR(G31&gt;G26,G31&gt;F31),"Er","")</f>
      </c>
      <c r="V31" s="111">
        <f>IF(H31&gt;H26,"Er","")</f>
      </c>
      <c r="W31" s="111">
        <f>IF(OR(I31&gt;H31,I31&gt;I26),"Er","")</f>
      </c>
      <c r="X31" s="111">
        <f>IF(J31&gt;J26,"Er","")</f>
      </c>
      <c r="Y31" s="111">
        <f>IF(OR(K31&gt;J31,K31&gt;K26),"Er","")</f>
      </c>
      <c r="Z31" s="111">
        <f>IF(OR(O31&gt;C31,O31&gt;O26,O31&lt;P31),"Er","")</f>
      </c>
      <c r="AA31" s="111">
        <f>IF(OR(P31&gt;O31,P31&gt;D31,P31&gt;P26),"Er","")</f>
      </c>
    </row>
    <row r="32" spans="2:27" s="315" customFormat="1" ht="15.75">
      <c r="B32" s="398" t="s">
        <v>326</v>
      </c>
      <c r="C32" s="17">
        <f t="shared" si="10"/>
        <v>0</v>
      </c>
      <c r="D32" s="17">
        <f t="shared" si="10"/>
        <v>0</v>
      </c>
      <c r="E32" s="385">
        <v>6</v>
      </c>
      <c r="F32" s="380"/>
      <c r="G32" s="380"/>
      <c r="H32" s="380"/>
      <c r="I32" s="380"/>
      <c r="J32" s="380"/>
      <c r="K32" s="380"/>
      <c r="L32" s="385">
        <v>6</v>
      </c>
      <c r="M32" s="382">
        <f t="shared" si="16"/>
      </c>
      <c r="N32" s="382">
        <f t="shared" si="16"/>
      </c>
      <c r="O32" s="380"/>
      <c r="P32" s="383"/>
      <c r="Q32" s="377"/>
      <c r="R32" s="111">
        <f t="shared" si="17"/>
      </c>
      <c r="S32" s="111">
        <f t="shared" si="18"/>
      </c>
      <c r="T32" s="111">
        <f>IF(F32&gt;F26,"Er","")</f>
      </c>
      <c r="U32" s="111">
        <f>IF(OR(G32&gt;G26,G32&gt;F32),"Er","")</f>
      </c>
      <c r="V32" s="111">
        <f>IF(H32&gt;H26,"Er","")</f>
      </c>
      <c r="W32" s="111">
        <f>IF(OR(I32&gt;H32,I32&gt;I26),"Er","")</f>
      </c>
      <c r="X32" s="111">
        <f>IF(J32&gt;J26,"Er","")</f>
      </c>
      <c r="Y32" s="111">
        <f>IF(OR(K32&gt;J32,K32&gt;K26),"Er","")</f>
      </c>
      <c r="Z32" s="111">
        <f>IF(OR(O32&gt;C32,O32&gt;O26,O32&lt;P32),"Er","")</f>
      </c>
      <c r="AA32" s="111">
        <f>IF(OR(P32&gt;O32,P32&gt;D32,P32&gt;P26),"Er","")</f>
      </c>
    </row>
    <row r="33" spans="2:27" s="315" customFormat="1" ht="15.75">
      <c r="B33" s="398" t="s">
        <v>327</v>
      </c>
      <c r="C33" s="17">
        <f t="shared" si="10"/>
        <v>0</v>
      </c>
      <c r="D33" s="17">
        <f t="shared" si="10"/>
        <v>0</v>
      </c>
      <c r="E33" s="385">
        <v>7</v>
      </c>
      <c r="F33" s="380"/>
      <c r="G33" s="380"/>
      <c r="H33" s="380"/>
      <c r="I33" s="380"/>
      <c r="J33" s="380"/>
      <c r="K33" s="380"/>
      <c r="L33" s="385">
        <v>7</v>
      </c>
      <c r="M33" s="382">
        <f t="shared" si="16"/>
      </c>
      <c r="N33" s="382">
        <f t="shared" si="16"/>
      </c>
      <c r="O33" s="380"/>
      <c r="P33" s="383"/>
      <c r="Q33" s="377"/>
      <c r="R33" s="111">
        <f t="shared" si="17"/>
      </c>
      <c r="S33" s="111">
        <f t="shared" si="18"/>
      </c>
      <c r="T33" s="111">
        <f>IF(F33&gt;F26,"Er","")</f>
      </c>
      <c r="U33" s="111">
        <f>IF(OR(G33&gt;G26,G33&gt;F33),"Er","")</f>
      </c>
      <c r="V33" s="111">
        <f>IF(H33&gt;H26,"Er","")</f>
      </c>
      <c r="W33" s="111">
        <f>IF(OR(I33&gt;H33,I33&gt;I26),"Er","")</f>
      </c>
      <c r="X33" s="111">
        <f>IF(J33&gt;J26,"Er","")</f>
      </c>
      <c r="Y33" s="111">
        <f>IF(OR(K33&gt;J33,K33&gt;K26),"Er","")</f>
      </c>
      <c r="Z33" s="111">
        <f>IF(OR(O33&gt;C33,O33&gt;O26,O33&lt;P33),"Er","")</f>
      </c>
      <c r="AA33" s="111">
        <f>IF(OR(P33&gt;O33,P33&gt;D33,P33&gt;P26),"Er","")</f>
      </c>
    </row>
    <row r="34" spans="2:27" s="315" customFormat="1" ht="15.75">
      <c r="B34" s="399" t="s">
        <v>328</v>
      </c>
      <c r="C34" s="24">
        <f t="shared" si="10"/>
        <v>0</v>
      </c>
      <c r="D34" s="24">
        <f t="shared" si="10"/>
        <v>0</v>
      </c>
      <c r="E34" s="386">
        <v>8</v>
      </c>
      <c r="F34" s="387"/>
      <c r="G34" s="387"/>
      <c r="H34" s="387"/>
      <c r="I34" s="387"/>
      <c r="J34" s="387"/>
      <c r="K34" s="387"/>
      <c r="L34" s="386">
        <v>8</v>
      </c>
      <c r="M34" s="382">
        <f t="shared" si="16"/>
      </c>
      <c r="N34" s="382">
        <f t="shared" si="16"/>
      </c>
      <c r="O34" s="387"/>
      <c r="P34" s="389"/>
      <c r="Q34" s="377"/>
      <c r="R34" s="111">
        <f t="shared" si="17"/>
      </c>
      <c r="S34" s="111">
        <f t="shared" si="18"/>
      </c>
      <c r="T34" s="111">
        <f>IF(F34&gt;F26,"Er","")</f>
      </c>
      <c r="U34" s="111">
        <f>IF(OR(G34&gt;G26,G34&gt;F34),"Er","")</f>
      </c>
      <c r="V34" s="111">
        <f>IF(H34&gt;H26,"Er","")</f>
      </c>
      <c r="W34" s="111">
        <f>IF(OR(I34&gt;H34,I34&gt;I26),"Er","")</f>
      </c>
      <c r="X34" s="111">
        <f>IF(J34&gt;J26,"Er","")</f>
      </c>
      <c r="Y34" s="111">
        <f>IF(OR(K34&gt;J34,K34&gt;K26),"Er","")</f>
      </c>
      <c r="Z34" s="111">
        <f>IF(OR(O34&gt;C34,O34&gt;O26,O34&lt;P34),"Er","")</f>
      </c>
      <c r="AA34" s="111">
        <f>IF(OR(P34&gt;O34,P34&gt;D34,P34&gt;P26),"Er","")</f>
      </c>
    </row>
    <row r="35" spans="2:27" ht="15.75">
      <c r="B35" s="157" t="s">
        <v>213</v>
      </c>
      <c r="C35" s="27">
        <f>SUM(C36:C46)</f>
        <v>24</v>
      </c>
      <c r="D35" s="27">
        <f>SUM(D36:D46)</f>
        <v>23</v>
      </c>
      <c r="E35" s="27">
        <f>SUM(E36:E46)</f>
        <v>97</v>
      </c>
      <c r="F35" s="10">
        <f>F11</f>
        <v>22</v>
      </c>
      <c r="G35" s="10">
        <f aca="true" t="shared" si="19" ref="G35:P35">G11</f>
        <v>22</v>
      </c>
      <c r="H35" s="10">
        <f t="shared" si="19"/>
        <v>2</v>
      </c>
      <c r="I35" s="10">
        <f t="shared" si="19"/>
        <v>1</v>
      </c>
      <c r="J35" s="10">
        <f t="shared" si="19"/>
        <v>0</v>
      </c>
      <c r="K35" s="10">
        <f t="shared" si="19"/>
        <v>0</v>
      </c>
      <c r="L35" s="322">
        <f t="shared" si="19"/>
        <v>0</v>
      </c>
      <c r="M35" s="5">
        <f t="shared" si="19"/>
        <v>24</v>
      </c>
      <c r="N35" s="5">
        <f t="shared" si="19"/>
        <v>23</v>
      </c>
      <c r="O35" s="10">
        <f t="shared" si="19"/>
        <v>0</v>
      </c>
      <c r="P35" s="45">
        <f t="shared" si="19"/>
        <v>0</v>
      </c>
      <c r="R35" s="111">
        <f>IF(OR(C35&lt;D35,C35&lt;O35,C35&lt;&gt;C11),"Er","")</f>
      </c>
      <c r="S35" s="111">
        <f>IF(OR(D35&gt;C35,D35&lt;P35,D35&lt;&gt;D11),"Er","")</f>
      </c>
      <c r="T35" s="111">
        <f aca="true" t="shared" si="20" ref="T35:Y35">IF(AND(F35&lt;&gt;SUM(F36:F46),F35&lt;&gt;""),"Er","")</f>
      </c>
      <c r="U35" s="111">
        <f t="shared" si="20"/>
      </c>
      <c r="V35" s="111">
        <f t="shared" si="20"/>
      </c>
      <c r="W35" s="111">
        <f t="shared" si="20"/>
      </c>
      <c r="X35" s="111">
        <f t="shared" si="20"/>
      </c>
      <c r="Y35" s="111">
        <f t="shared" si="20"/>
      </c>
      <c r="Z35" s="111">
        <f>IF(OR(O35&lt;P35,O35&gt;C35,AND(O35&lt;&gt;SUM(O36:O46),O35&lt;&gt;"")),"Er","")</f>
      </c>
      <c r="AA35" s="111">
        <f>IF(OR(P35&gt;O35,P35&gt;D35,AND(P35&lt;&gt;SUM(P36:P46),P35&lt;&gt;"")),"Er","")</f>
      </c>
    </row>
    <row r="36" spans="2:27" ht="15.75">
      <c r="B36" s="163" t="s">
        <v>125</v>
      </c>
      <c r="C36" s="14">
        <f aca="true" t="shared" si="21" ref="C36:C47">SUM(F36,H36,J36)</f>
        <v>1</v>
      </c>
      <c r="D36" s="14">
        <f aca="true" t="shared" si="22" ref="D36:D47">SUM(G36,I36,K36)</f>
        <v>0</v>
      </c>
      <c r="E36" s="162">
        <v>1</v>
      </c>
      <c r="F36" s="18"/>
      <c r="G36" s="18"/>
      <c r="H36" s="18">
        <v>1</v>
      </c>
      <c r="I36" s="18">
        <v>0</v>
      </c>
      <c r="J36" s="18"/>
      <c r="K36" s="18"/>
      <c r="L36" s="331">
        <v>1</v>
      </c>
      <c r="M36" s="326">
        <f aca="true" t="shared" si="23" ref="M36:N41">IF(SUM(C36)&lt;&gt;0,SUM(C36),"")</f>
        <v>1</v>
      </c>
      <c r="N36" s="326">
        <f t="shared" si="23"/>
      </c>
      <c r="O36" s="18"/>
      <c r="P36" s="19"/>
      <c r="R36" s="111">
        <f aca="true" t="shared" si="24" ref="R36:R46">IF(OR(C36&lt;D36,C36&lt;O36),"Er","")</f>
      </c>
      <c r="S36" s="111">
        <f aca="true" t="shared" si="25" ref="S36:S46">IF(D36&gt;C36,"Er","")</f>
      </c>
      <c r="T36" s="111">
        <f>IF(F36&gt;F11,"Er","")</f>
      </c>
      <c r="U36" s="111">
        <f>IF(OR(G36&gt;G11,G36&gt;F36),"Er","")</f>
      </c>
      <c r="V36" s="111">
        <f>IF(H36&gt;H11,"Er","")</f>
      </c>
      <c r="W36" s="111">
        <f>IF(OR(I36&gt;H36,I36&gt;I11),"Er","")</f>
      </c>
      <c r="X36" s="111">
        <f>IF(J36&gt;J11,"Er","")</f>
      </c>
      <c r="Y36" s="111">
        <f>IF(OR(K36&gt;J36,K36&gt;K11),"Er","")</f>
      </c>
      <c r="Z36" s="111">
        <f>IF(OR(O36&gt;C36,O36&gt;O11,O36&lt;P36),"Er","")</f>
      </c>
      <c r="AA36" s="111">
        <f>IF(OR(P36&gt;O36,P36&gt;D36,P36&gt;P11),"Er","")</f>
      </c>
    </row>
    <row r="37" spans="2:27" ht="15.75">
      <c r="B37" s="164" t="s">
        <v>107</v>
      </c>
      <c r="C37" s="17">
        <f t="shared" si="21"/>
        <v>1</v>
      </c>
      <c r="D37" s="17">
        <f t="shared" si="22"/>
        <v>1</v>
      </c>
      <c r="E37" s="162">
        <v>2</v>
      </c>
      <c r="F37" s="18">
        <v>1</v>
      </c>
      <c r="G37" s="18">
        <v>1</v>
      </c>
      <c r="H37" s="18"/>
      <c r="I37" s="18"/>
      <c r="J37" s="18"/>
      <c r="K37" s="18"/>
      <c r="L37" s="331">
        <v>2</v>
      </c>
      <c r="M37" s="326">
        <f t="shared" si="23"/>
        <v>1</v>
      </c>
      <c r="N37" s="326">
        <f t="shared" si="23"/>
        <v>1</v>
      </c>
      <c r="O37" s="18"/>
      <c r="P37" s="19"/>
      <c r="R37" s="111">
        <f t="shared" si="24"/>
      </c>
      <c r="S37" s="111">
        <f t="shared" si="25"/>
      </c>
      <c r="T37" s="111">
        <f>IF(F37&gt;F11,"Er","")</f>
      </c>
      <c r="U37" s="111">
        <f>IF(OR(G37&gt;G11,G37&gt;F37),"Er","")</f>
      </c>
      <c r="V37" s="111">
        <f>IF(H37&gt;H11,"Er","")</f>
      </c>
      <c r="W37" s="111">
        <f>IF(OR(I37&gt;H37,I37&gt;I11),"Er","")</f>
      </c>
      <c r="X37" s="111">
        <f>IF(J37&gt;J11,"Er","")</f>
      </c>
      <c r="Y37" s="111">
        <f>IF(OR(K37&gt;J37,K37&gt;K11),"Er","")</f>
      </c>
      <c r="Z37" s="111">
        <f>IF(OR(O37&gt;C37,O37&gt;O11,O37&lt;P37),"Er","")</f>
      </c>
      <c r="AA37" s="111">
        <f>IF(OR(P37&gt;O37,P37&gt;D37,P37&gt;P11),"Er","")</f>
      </c>
    </row>
    <row r="38" spans="2:27" ht="15.75">
      <c r="B38" s="164" t="s">
        <v>108</v>
      </c>
      <c r="C38" s="17">
        <f t="shared" si="21"/>
        <v>1</v>
      </c>
      <c r="D38" s="17">
        <f t="shared" si="22"/>
        <v>1</v>
      </c>
      <c r="E38" s="162">
        <v>3</v>
      </c>
      <c r="F38" s="18"/>
      <c r="G38" s="18"/>
      <c r="H38" s="18">
        <v>1</v>
      </c>
      <c r="I38" s="18">
        <v>1</v>
      </c>
      <c r="J38" s="18"/>
      <c r="K38" s="18"/>
      <c r="L38" s="331">
        <v>3</v>
      </c>
      <c r="M38" s="326">
        <f t="shared" si="23"/>
        <v>1</v>
      </c>
      <c r="N38" s="326">
        <f t="shared" si="23"/>
        <v>1</v>
      </c>
      <c r="O38" s="18"/>
      <c r="P38" s="19"/>
      <c r="R38" s="111">
        <f t="shared" si="24"/>
      </c>
      <c r="S38" s="111">
        <f t="shared" si="25"/>
      </c>
      <c r="T38" s="111">
        <f>IF(F38&gt;F11,"Er","")</f>
      </c>
      <c r="U38" s="111">
        <f>IF(OR(G38&gt;G11,G38&gt;F38),"Er","")</f>
      </c>
      <c r="V38" s="111">
        <f>IF(H38&gt;H11,"Er","")</f>
      </c>
      <c r="W38" s="111">
        <f>IF(OR(I38&gt;H38,I38&gt;I11),"Er","")</f>
      </c>
      <c r="X38" s="111">
        <f>IF(J38&gt;J11,"Er","")</f>
      </c>
      <c r="Y38" s="111">
        <f>IF(OR(K38&gt;J38,K38&gt;K11),"Er","")</f>
      </c>
      <c r="Z38" s="111">
        <f>IF(OR(O38&gt;C38,O38&gt;O11,O38&lt;P38),"Er","")</f>
      </c>
      <c r="AA38" s="111">
        <f>IF(OR(P38&gt;O38,P38&gt;D38,P38&gt;P11),"Er","")</f>
      </c>
    </row>
    <row r="39" spans="2:27" ht="15.75">
      <c r="B39" s="133" t="s">
        <v>109</v>
      </c>
      <c r="C39" s="17">
        <f t="shared" si="21"/>
        <v>0</v>
      </c>
      <c r="D39" s="17">
        <f t="shared" si="22"/>
        <v>0</v>
      </c>
      <c r="E39" s="162">
        <v>4</v>
      </c>
      <c r="F39" s="18"/>
      <c r="G39" s="18"/>
      <c r="H39" s="18"/>
      <c r="I39" s="18"/>
      <c r="J39" s="18"/>
      <c r="K39" s="18"/>
      <c r="L39" s="331">
        <v>4</v>
      </c>
      <c r="M39" s="326">
        <f t="shared" si="23"/>
      </c>
      <c r="N39" s="326">
        <f t="shared" si="23"/>
      </c>
      <c r="O39" s="18"/>
      <c r="P39" s="19"/>
      <c r="R39" s="111">
        <f t="shared" si="24"/>
      </c>
      <c r="S39" s="111">
        <f t="shared" si="25"/>
      </c>
      <c r="T39" s="111">
        <f>IF(F39&gt;F11,"Er","")</f>
      </c>
      <c r="U39" s="111">
        <f>IF(OR(G39&gt;G11,G39&gt;F39),"Er","")</f>
      </c>
      <c r="V39" s="111">
        <f>IF(H39&gt;H11,"Er","")</f>
      </c>
      <c r="W39" s="111">
        <f>IF(OR(I39&gt;H39,I39&gt;I11),"Er","")</f>
      </c>
      <c r="X39" s="111">
        <f>IF(J39&gt;J11,"Er","")</f>
      </c>
      <c r="Y39" s="111">
        <f>IF(OR(K39&gt;J39,K39&gt;K11),"Er","")</f>
      </c>
      <c r="Z39" s="111">
        <f>IF(OR(O39&gt;C39,O39&gt;O11,O39&lt;P39),"Er","")</f>
      </c>
      <c r="AA39" s="111">
        <f>IF(OR(P39&gt;O39,P39&gt;D39,P39&gt;P11),"Er","")</f>
      </c>
    </row>
    <row r="40" spans="2:27" ht="15.75">
      <c r="B40" s="133" t="s">
        <v>110</v>
      </c>
      <c r="C40" s="17">
        <f t="shared" si="21"/>
        <v>0</v>
      </c>
      <c r="D40" s="17">
        <f t="shared" si="22"/>
        <v>0</v>
      </c>
      <c r="E40" s="162">
        <v>22</v>
      </c>
      <c r="F40" s="18"/>
      <c r="G40" s="18"/>
      <c r="H40" s="18"/>
      <c r="I40" s="18"/>
      <c r="J40" s="18"/>
      <c r="K40" s="18"/>
      <c r="L40" s="331">
        <v>22</v>
      </c>
      <c r="M40" s="326">
        <f t="shared" si="23"/>
      </c>
      <c r="N40" s="326">
        <f t="shared" si="23"/>
      </c>
      <c r="O40" s="18"/>
      <c r="P40" s="19"/>
      <c r="R40" s="111">
        <f t="shared" si="24"/>
      </c>
      <c r="S40" s="111">
        <f t="shared" si="25"/>
      </c>
      <c r="T40" s="111">
        <f>IF(F40&gt;F11,"Er","")</f>
      </c>
      <c r="U40" s="111">
        <f>IF(OR(G40&gt;G11,G40&gt;F40),"Er","")</f>
      </c>
      <c r="V40" s="111">
        <f>IF(H40&gt;H11,"Er","")</f>
      </c>
      <c r="W40" s="111">
        <f>IF(OR(I40&gt;H40,I40&gt;I11),"Er","")</f>
      </c>
      <c r="X40" s="111">
        <f>IF(J40&gt;J11,"Er","")</f>
      </c>
      <c r="Y40" s="111">
        <f>IF(OR(K40&gt;J40,K40&gt;K11),"Er","")</f>
      </c>
      <c r="Z40" s="111">
        <f>IF(OR(O40&gt;C40,O40&gt;O11,O40&lt;P40),"Er","")</f>
      </c>
      <c r="AA40" s="111">
        <f>IF(OR(P40&gt;O40,P40&gt;D40,P40&gt;P11),"Er","")</f>
      </c>
    </row>
    <row r="41" spans="2:27" ht="15.75">
      <c r="B41" s="133" t="s">
        <v>111</v>
      </c>
      <c r="C41" s="17">
        <f t="shared" si="21"/>
        <v>2</v>
      </c>
      <c r="D41" s="17">
        <f t="shared" si="22"/>
        <v>2</v>
      </c>
      <c r="E41" s="162">
        <v>6</v>
      </c>
      <c r="F41" s="18">
        <v>2</v>
      </c>
      <c r="G41" s="18">
        <v>2</v>
      </c>
      <c r="H41" s="18"/>
      <c r="I41" s="18"/>
      <c r="J41" s="18"/>
      <c r="K41" s="18"/>
      <c r="L41" s="331">
        <v>6</v>
      </c>
      <c r="M41" s="326">
        <f t="shared" si="23"/>
        <v>2</v>
      </c>
      <c r="N41" s="326">
        <f t="shared" si="23"/>
        <v>2</v>
      </c>
      <c r="O41" s="18"/>
      <c r="P41" s="19"/>
      <c r="R41" s="111">
        <f t="shared" si="24"/>
      </c>
      <c r="S41" s="111">
        <f t="shared" si="25"/>
      </c>
      <c r="T41" s="111">
        <f>IF(F41&gt;F11,"Er","")</f>
      </c>
      <c r="U41" s="111">
        <f>IF(OR(G41&gt;G11,G41&gt;F41),"Er","")</f>
      </c>
      <c r="V41" s="111">
        <f>IF(H41&gt;H11,"Er","")</f>
      </c>
      <c r="W41" s="111">
        <f>IF(OR(I41&gt;H41,I41&gt;I11),"Er","")</f>
      </c>
      <c r="X41" s="111">
        <f>IF(J41&gt;J11,"Er","")</f>
      </c>
      <c r="Y41" s="111">
        <f>IF(OR(K41&gt;J41,K41&gt;K11),"Er","")</f>
      </c>
      <c r="Z41" s="111">
        <f>IF(OR(O41&gt;C41,O41&gt;O11,O41&lt;P41),"Er","")</f>
      </c>
      <c r="AA41" s="111">
        <f>IF(OR(P41&gt;O41,P41&gt;D41,P41&gt;P11),"Er","")</f>
      </c>
    </row>
    <row r="42" spans="2:27" ht="15.75">
      <c r="B42" s="133" t="s">
        <v>112</v>
      </c>
      <c r="C42" s="17">
        <f t="shared" si="21"/>
        <v>0</v>
      </c>
      <c r="D42" s="17">
        <f t="shared" si="22"/>
        <v>0</v>
      </c>
      <c r="E42" s="162">
        <v>7</v>
      </c>
      <c r="F42" s="18"/>
      <c r="G42" s="18"/>
      <c r="H42" s="18"/>
      <c r="I42" s="18"/>
      <c r="J42" s="18"/>
      <c r="K42" s="18"/>
      <c r="L42" s="331">
        <v>7</v>
      </c>
      <c r="M42" s="326">
        <f aca="true" t="shared" si="26" ref="M42:N47">IF(SUM(C42)&lt;&gt;0,SUM(C42),"")</f>
      </c>
      <c r="N42" s="326">
        <f t="shared" si="26"/>
      </c>
      <c r="O42" s="18"/>
      <c r="P42" s="19"/>
      <c r="R42" s="111">
        <f t="shared" si="24"/>
      </c>
      <c r="S42" s="111">
        <f t="shared" si="25"/>
      </c>
      <c r="T42" s="111">
        <f>IF(F42&gt;F11,"Er","")</f>
      </c>
      <c r="U42" s="111">
        <f>IF(OR(G42&gt;G11,G42&gt;F42),"Er","")</f>
      </c>
      <c r="V42" s="111">
        <f>IF(H42&gt;H11,"Er","")</f>
      </c>
      <c r="W42" s="111">
        <f>IF(OR(I42&gt;H42,I42&gt;I11),"Er","")</f>
      </c>
      <c r="X42" s="111">
        <f>IF(J42&gt;J11,"Er","")</f>
      </c>
      <c r="Y42" s="111">
        <f>IF(OR(K42&gt;J42,K42&gt;K11),"Er","")</f>
      </c>
      <c r="Z42" s="111">
        <f>IF(OR(O42&gt;C42,O42&gt;O11,O42&lt;P42),"Er","")</f>
      </c>
      <c r="AA42" s="111">
        <f>IF(OR(P42&gt;O42,P42&gt;D42,P42&gt;P11),"Er","")</f>
      </c>
    </row>
    <row r="43" spans="2:27" ht="15.75">
      <c r="B43" s="133" t="s">
        <v>103</v>
      </c>
      <c r="C43" s="17">
        <f t="shared" si="21"/>
        <v>0</v>
      </c>
      <c r="D43" s="17">
        <f t="shared" si="22"/>
        <v>0</v>
      </c>
      <c r="E43" s="162">
        <v>8</v>
      </c>
      <c r="F43" s="18"/>
      <c r="G43" s="18"/>
      <c r="H43" s="18"/>
      <c r="I43" s="18"/>
      <c r="J43" s="18"/>
      <c r="K43" s="18"/>
      <c r="L43" s="331">
        <v>8</v>
      </c>
      <c r="M43" s="326">
        <f t="shared" si="26"/>
      </c>
      <c r="N43" s="326">
        <f t="shared" si="26"/>
      </c>
      <c r="O43" s="18"/>
      <c r="P43" s="19"/>
      <c r="R43" s="111">
        <f t="shared" si="24"/>
      </c>
      <c r="S43" s="111">
        <f t="shared" si="25"/>
      </c>
      <c r="T43" s="111">
        <f>IF(F43&gt;F11,"Er","")</f>
      </c>
      <c r="U43" s="111">
        <f>IF(OR(G43&gt;G11,G43&gt;F43),"Er","")</f>
      </c>
      <c r="V43" s="111">
        <f>IF(H43&gt;H11,"Er","")</f>
      </c>
      <c r="W43" s="111">
        <f>IF(OR(I43&gt;H43,I43&gt;I11),"Er","")</f>
      </c>
      <c r="X43" s="111">
        <f>IF(J43&gt;J11,"Er","")</f>
      </c>
      <c r="Y43" s="111">
        <f>IF(OR(K43&gt;J43,K43&gt;K11),"Er","")</f>
      </c>
      <c r="Z43" s="111">
        <f>IF(OR(O43&gt;C43,O43&gt;O11,O43&lt;P43),"Er","")</f>
      </c>
      <c r="AA43" s="111">
        <f>IF(OR(P43&gt;O43,P43&gt;D43,P43&gt;P11),"Er","")</f>
      </c>
    </row>
    <row r="44" spans="2:27" ht="15.75">
      <c r="B44" s="133" t="s">
        <v>104</v>
      </c>
      <c r="C44" s="17">
        <f t="shared" si="21"/>
        <v>0</v>
      </c>
      <c r="D44" s="17">
        <f t="shared" si="22"/>
        <v>0</v>
      </c>
      <c r="E44" s="162">
        <v>5</v>
      </c>
      <c r="F44" s="18"/>
      <c r="G44" s="18"/>
      <c r="H44" s="18"/>
      <c r="I44" s="18"/>
      <c r="J44" s="18"/>
      <c r="K44" s="18"/>
      <c r="L44" s="331">
        <v>5</v>
      </c>
      <c r="M44" s="326">
        <f t="shared" si="26"/>
      </c>
      <c r="N44" s="326">
        <f t="shared" si="26"/>
      </c>
      <c r="O44" s="18"/>
      <c r="P44" s="19"/>
      <c r="R44" s="111">
        <f t="shared" si="24"/>
      </c>
      <c r="S44" s="111">
        <f t="shared" si="25"/>
      </c>
      <c r="T44" s="111">
        <f>IF(F44&gt;F11,"Er","")</f>
      </c>
      <c r="U44" s="111">
        <f>IF(OR(G44&gt;G11,G44&gt;F44),"Er","")</f>
      </c>
      <c r="V44" s="111">
        <f>IF(H44&gt;H11,"Er","")</f>
      </c>
      <c r="W44" s="111">
        <f>IF(OR(I44&gt;H44,I44&gt;I11),"Er","")</f>
      </c>
      <c r="X44" s="111">
        <f>IF(J44&gt;J11,"Er","")</f>
      </c>
      <c r="Y44" s="111">
        <f>IF(OR(K44&gt;J44,K44&gt;K11),"Er","")</f>
      </c>
      <c r="Z44" s="111">
        <f>IF(OR(O44&gt;C44,O44&gt;O11,O44&lt;P44),"Er","")</f>
      </c>
      <c r="AA44" s="111">
        <f>IF(OR(P44&gt;O44,P44&gt;D44,P44&gt;P11),"Er","")</f>
      </c>
    </row>
    <row r="45" spans="2:27" ht="15.75">
      <c r="B45" s="133" t="s">
        <v>105</v>
      </c>
      <c r="C45" s="17">
        <f t="shared" si="21"/>
        <v>0</v>
      </c>
      <c r="D45" s="17">
        <f t="shared" si="22"/>
        <v>0</v>
      </c>
      <c r="E45" s="162">
        <v>20</v>
      </c>
      <c r="F45" s="18"/>
      <c r="G45" s="18"/>
      <c r="H45" s="18"/>
      <c r="I45" s="18"/>
      <c r="J45" s="18"/>
      <c r="K45" s="18"/>
      <c r="L45" s="331">
        <v>20</v>
      </c>
      <c r="M45" s="326">
        <f t="shared" si="26"/>
      </c>
      <c r="N45" s="326">
        <f t="shared" si="26"/>
      </c>
      <c r="O45" s="18"/>
      <c r="P45" s="19"/>
      <c r="R45" s="111">
        <f t="shared" si="24"/>
      </c>
      <c r="S45" s="111">
        <f t="shared" si="25"/>
      </c>
      <c r="T45" s="111">
        <f>IF(F45&gt;F11,"Er","")</f>
      </c>
      <c r="U45" s="111">
        <f>IF(OR(G45&gt;G11,G45&gt;F45),"Er","")</f>
      </c>
      <c r="V45" s="111">
        <f>IF(H45&gt;H11,"Er","")</f>
      </c>
      <c r="W45" s="111">
        <f>IF(OR(I45&gt;H45,I45&gt;I11),"Er","")</f>
      </c>
      <c r="X45" s="111">
        <f>IF(J45&gt;J11,"Er","")</f>
      </c>
      <c r="Y45" s="111">
        <f>IF(OR(K45&gt;J45,K45&gt;K11),"Er","")</f>
      </c>
      <c r="Z45" s="111">
        <f>IF(OR(O45&gt;C45,O45&gt;O11,O45&lt;P45),"Er","")</f>
      </c>
      <c r="AA45" s="111">
        <f>IF(OR(P45&gt;O45,P45&gt;D45,P45&gt;P11),"Er","")</f>
      </c>
    </row>
    <row r="46" spans="2:27" ht="15.75">
      <c r="B46" s="133" t="s">
        <v>126</v>
      </c>
      <c r="C46" s="24">
        <f t="shared" si="21"/>
        <v>19</v>
      </c>
      <c r="D46" s="24">
        <f t="shared" si="22"/>
        <v>19</v>
      </c>
      <c r="E46" s="162">
        <v>19</v>
      </c>
      <c r="F46" s="18">
        <v>19</v>
      </c>
      <c r="G46" s="18">
        <v>19</v>
      </c>
      <c r="H46" s="18"/>
      <c r="I46" s="18"/>
      <c r="J46" s="18"/>
      <c r="K46" s="18"/>
      <c r="L46" s="331">
        <v>19</v>
      </c>
      <c r="M46" s="326">
        <f t="shared" si="26"/>
        <v>19</v>
      </c>
      <c r="N46" s="326">
        <f t="shared" si="26"/>
        <v>19</v>
      </c>
      <c r="O46" s="18"/>
      <c r="P46" s="19"/>
      <c r="R46" s="111">
        <f t="shared" si="24"/>
      </c>
      <c r="S46" s="111">
        <f t="shared" si="25"/>
      </c>
      <c r="T46" s="111">
        <f>IF(F46&gt;F11,"Er","")</f>
      </c>
      <c r="U46" s="111">
        <f>IF(OR(G46&gt;G11,G46&gt;F46),"Er","")</f>
      </c>
      <c r="V46" s="111">
        <f>IF(H46&gt;H11,"Er","")</f>
      </c>
      <c r="W46" s="111">
        <f>IF(OR(I46&gt;H46,I46&gt;I11),"Er","")</f>
      </c>
      <c r="X46" s="111">
        <f>IF(J46&gt;J11,"Er","")</f>
      </c>
      <c r="Y46" s="111">
        <f>IF(OR(K46&gt;J46,K46&gt;K11),"Er","")</f>
      </c>
      <c r="Z46" s="111">
        <f>IF(OR(O46&gt;C46,O46&gt;O11,O46&lt;P46),"Er","")</f>
      </c>
      <c r="AA46" s="111">
        <f>IF(OR(P46&gt;O46,P46&gt;D46,P46&gt;P11),"Er","")</f>
      </c>
    </row>
    <row r="47" spans="2:27" ht="15.75">
      <c r="B47" s="157" t="s">
        <v>214</v>
      </c>
      <c r="C47" s="10">
        <f t="shared" si="21"/>
        <v>0</v>
      </c>
      <c r="D47" s="10">
        <f t="shared" si="22"/>
        <v>0</v>
      </c>
      <c r="E47" s="10"/>
      <c r="F47" s="12"/>
      <c r="G47" s="12"/>
      <c r="H47" s="12"/>
      <c r="I47" s="12"/>
      <c r="J47" s="12"/>
      <c r="K47" s="12"/>
      <c r="L47" s="326"/>
      <c r="M47" s="326">
        <f t="shared" si="26"/>
      </c>
      <c r="N47" s="326">
        <f t="shared" si="26"/>
      </c>
      <c r="O47" s="12"/>
      <c r="P47" s="13"/>
      <c r="R47" s="111">
        <f>IF(OR(C47&lt;D47,C47&lt;O47,C47&gt;C11),"Er","")</f>
      </c>
      <c r="S47" s="111">
        <f>IF(OR(D47&gt;C47,D47&gt;D11),"Er","")</f>
      </c>
      <c r="T47" s="111">
        <f>IF(F47&gt;F11,"Er","")</f>
      </c>
      <c r="U47" s="111">
        <f>IF(G47&gt;F47,"Er","")</f>
      </c>
      <c r="V47" s="111">
        <f>IF(H47&gt;H11,"Er","")</f>
      </c>
      <c r="W47" s="111">
        <f>IF(I47&gt;H47,"Er","")</f>
      </c>
      <c r="X47" s="111">
        <f>IF(J47&gt;J11,"Er","")</f>
      </c>
      <c r="Y47" s="111">
        <f>IF(K47&gt;J47,"Er","")</f>
      </c>
      <c r="Z47" s="111">
        <f>IF(OR(O47&gt;C47,O47&lt;P47),"Er","")</f>
      </c>
      <c r="AA47" s="111">
        <f>IF(OR(P47&gt;O47,P47&gt;D47),"Er","")</f>
      </c>
    </row>
    <row r="48" spans="2:16" ht="15.75">
      <c r="B48" s="585" t="s">
        <v>129</v>
      </c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7"/>
    </row>
    <row r="49" spans="2:27" ht="15.75">
      <c r="B49" s="157" t="s">
        <v>44</v>
      </c>
      <c r="C49" s="10">
        <f>SUM(C50:C51)</f>
        <v>2</v>
      </c>
      <c r="D49" s="10">
        <f>SUM(D50:D51)</f>
        <v>2</v>
      </c>
      <c r="E49" s="10"/>
      <c r="F49" s="10">
        <f aca="true" t="shared" si="27" ref="F49:K49">SUM(F50:F51)</f>
        <v>2</v>
      </c>
      <c r="G49" s="10">
        <f t="shared" si="27"/>
        <v>2</v>
      </c>
      <c r="H49" s="10">
        <f t="shared" si="27"/>
        <v>0</v>
      </c>
      <c r="I49" s="10">
        <f t="shared" si="27"/>
        <v>0</v>
      </c>
      <c r="J49" s="10">
        <f t="shared" si="27"/>
        <v>0</v>
      </c>
      <c r="K49" s="10">
        <f t="shared" si="27"/>
        <v>0</v>
      </c>
      <c r="L49" s="5"/>
      <c r="M49" s="5">
        <f aca="true" t="shared" si="28" ref="M49:N51">IF(SUM(C49)&lt;&gt;0,SUM(C49),"")</f>
        <v>2</v>
      </c>
      <c r="N49" s="5">
        <f t="shared" si="28"/>
        <v>2</v>
      </c>
      <c r="O49" s="10">
        <f>SUM(O50:O51)</f>
        <v>0</v>
      </c>
      <c r="P49" s="45">
        <f>SUM(P50:P51)</f>
        <v>0</v>
      </c>
      <c r="R49" s="335">
        <f>IF(OR(C49&lt;D49,C49&lt;C8,C49&lt;O49),"Er","")</f>
      </c>
      <c r="S49" s="111">
        <f>IF(OR(D49&gt;C49,D49&lt;P49,D49&lt;D8),"Er","")</f>
      </c>
      <c r="T49" s="111">
        <f>IF(F49&lt;F8,"Er","")</f>
      </c>
      <c r="U49" s="111">
        <f>IF(OR(G49&lt;G8,G49&gt;F49),"Er","")</f>
      </c>
      <c r="V49" s="111">
        <f>IF(H49&lt;H8,"Er","")</f>
      </c>
      <c r="W49" s="111">
        <f>IF(OR(I49&lt;I8,I49&gt;H49),"Er","")</f>
      </c>
      <c r="X49" s="111">
        <f>IF(J49&lt;J8,"Er","")</f>
      </c>
      <c r="Y49" s="111">
        <f>IF(OR(K49&lt;K8,K49&gt;J49),"Er","")</f>
      </c>
      <c r="Z49" s="111">
        <f>IF(OR(O49&gt;C49,O49&lt;O8,O49&lt;P49),"Er","")</f>
      </c>
      <c r="AA49" s="111">
        <f>IF(OR(P49&gt;O49,P49&gt;D49,P49&lt;P8),"Er","")</f>
      </c>
    </row>
    <row r="50" spans="2:27" ht="15.75">
      <c r="B50" s="128" t="s">
        <v>291</v>
      </c>
      <c r="C50" s="20">
        <f>SUM(F50,H50,J50)</f>
        <v>1</v>
      </c>
      <c r="D50" s="20">
        <f>SUM(G50,I50,K50)</f>
        <v>1</v>
      </c>
      <c r="E50" s="152">
        <v>1</v>
      </c>
      <c r="F50" s="18">
        <v>1</v>
      </c>
      <c r="G50" s="18">
        <v>1</v>
      </c>
      <c r="H50" s="18"/>
      <c r="I50" s="18"/>
      <c r="J50" s="358"/>
      <c r="K50" s="358"/>
      <c r="L50" s="325">
        <v>1</v>
      </c>
      <c r="M50" s="326">
        <f t="shared" si="28"/>
        <v>1</v>
      </c>
      <c r="N50" s="326">
        <f t="shared" si="28"/>
        <v>1</v>
      </c>
      <c r="O50" s="18"/>
      <c r="P50" s="19"/>
      <c r="R50" s="111">
        <f>IF(OR(C50&lt;D50,C50&lt;O50),"Er","")</f>
      </c>
      <c r="S50" s="111">
        <f>IF(OR(D50&gt;C50,D50&lt;P50),"Er","")</f>
      </c>
      <c r="T50" s="111"/>
      <c r="U50" s="111">
        <f>IF(OR(G50&gt;G35,G50&gt;F50),"Er","")</f>
      </c>
      <c r="V50" s="111"/>
      <c r="W50" s="111">
        <f>IF(OR(I50&gt;I35,I50&gt;H50),"Er","")</f>
      </c>
      <c r="X50" s="111"/>
      <c r="Y50" s="111">
        <f>IF(OR(K50&gt;K35,K50&gt;J50),"Er","")</f>
      </c>
      <c r="Z50" s="111">
        <f>IF(OR(O50&lt;P50,O50&gt;C50),"Er","")</f>
      </c>
      <c r="AA50" s="111">
        <f>IF(OR(P50&gt;O50,P50&gt;D50),"Er","")</f>
      </c>
    </row>
    <row r="51" spans="2:27" ht="15.75">
      <c r="B51" s="165" t="s">
        <v>52</v>
      </c>
      <c r="C51" s="17">
        <f>SUM(F51,H51,J51)</f>
        <v>1</v>
      </c>
      <c r="D51" s="17">
        <f>SUM(G51,I51,K51)</f>
        <v>1</v>
      </c>
      <c r="E51" s="166">
        <v>2</v>
      </c>
      <c r="F51" s="50">
        <v>1</v>
      </c>
      <c r="G51" s="50">
        <v>1</v>
      </c>
      <c r="H51" s="50"/>
      <c r="I51" s="50"/>
      <c r="J51" s="359"/>
      <c r="K51" s="359"/>
      <c r="L51" s="332">
        <v>2</v>
      </c>
      <c r="M51" s="326">
        <f t="shared" si="28"/>
        <v>1</v>
      </c>
      <c r="N51" s="326">
        <f t="shared" si="28"/>
        <v>1</v>
      </c>
      <c r="O51" s="50"/>
      <c r="P51" s="51"/>
      <c r="R51" s="111">
        <f>IF(OR(C51&lt;D51,C51&lt;O51),"Er","")</f>
      </c>
      <c r="S51" s="111">
        <f>IF(OR(D51&gt;C51,D51&lt;P51),"Er","")</f>
      </c>
      <c r="T51" s="111"/>
      <c r="U51" s="111">
        <f>IF(OR(G51&gt;G35,G51&gt;F51),"Er","")</f>
      </c>
      <c r="V51" s="111"/>
      <c r="W51" s="111">
        <f>IF(OR(I51&gt;I35,I51&gt;H51),"Er","")</f>
      </c>
      <c r="X51" s="111"/>
      <c r="Y51" s="111">
        <f>IF(OR(K51&gt;K35,K51&gt;J51),"Er","")</f>
      </c>
      <c r="Z51" s="111">
        <f>IF(OR(O51&gt;C51,O51&lt;P51),"Er","")</f>
      </c>
      <c r="AA51" s="111">
        <f>IF(OR(P51&gt;O51,P51&gt;D51),"Er","")</f>
      </c>
    </row>
    <row r="52" spans="2:27" s="315" customFormat="1" ht="15.75">
      <c r="B52" s="374" t="s">
        <v>306</v>
      </c>
      <c r="C52" s="10">
        <f>SUM(C53:C61)</f>
        <v>1</v>
      </c>
      <c r="D52" s="10">
        <f>SUM(D53:D61)</f>
        <v>1</v>
      </c>
      <c r="E52" s="375" t="s">
        <v>307</v>
      </c>
      <c r="F52" s="10">
        <f aca="true" t="shared" si="29" ref="F52:K52">F50</f>
        <v>1</v>
      </c>
      <c r="G52" s="10">
        <f t="shared" si="29"/>
        <v>1</v>
      </c>
      <c r="H52" s="10">
        <f t="shared" si="29"/>
        <v>0</v>
      </c>
      <c r="I52" s="10">
        <f t="shared" si="29"/>
        <v>0</v>
      </c>
      <c r="J52" s="10">
        <f t="shared" si="29"/>
        <v>0</v>
      </c>
      <c r="K52" s="10">
        <f t="shared" si="29"/>
        <v>0</v>
      </c>
      <c r="L52" s="376">
        <v>1</v>
      </c>
      <c r="M52" s="5">
        <f>M50</f>
        <v>1</v>
      </c>
      <c r="N52" s="5">
        <f>N50</f>
        <v>1</v>
      </c>
      <c r="O52" s="10">
        <f>O50</f>
        <v>0</v>
      </c>
      <c r="P52" s="10">
        <f>P50</f>
        <v>0</v>
      </c>
      <c r="Q52" s="377"/>
      <c r="R52" s="111">
        <f>IF(OR(C52&lt;D52,C52&lt;O52,C52&lt;&gt;C50),"Er","")</f>
      </c>
      <c r="S52" s="111">
        <f>IF(OR(D52&gt;C52,D52&lt;P52,D52&lt;&gt;D50),"Er","")</f>
      </c>
      <c r="T52" s="111">
        <f aca="true" t="shared" si="30" ref="T52:Y52">IF(AND(F52&lt;&gt;SUM(F53:F61),F52&lt;&gt;""),"Er","")</f>
      </c>
      <c r="U52" s="111">
        <f t="shared" si="30"/>
      </c>
      <c r="V52" s="111">
        <f t="shared" si="30"/>
      </c>
      <c r="W52" s="111">
        <f t="shared" si="30"/>
      </c>
      <c r="X52" s="111">
        <f t="shared" si="30"/>
      </c>
      <c r="Y52" s="111">
        <f t="shared" si="30"/>
      </c>
      <c r="Z52" s="111">
        <f>IF(OR(O52&lt;P52,O52&gt;C52,AND(O52&lt;&gt;SUM(O53:O61),O52&lt;&gt;"")),"Er","")</f>
      </c>
      <c r="AA52" s="111">
        <f>IF(OR(P52&gt;O52,P52&gt;D52,AND(P52&lt;&gt;SUM(P53:P61),P52&lt;&gt;"")),"Er","")</f>
      </c>
    </row>
    <row r="53" spans="2:27" s="315" customFormat="1" ht="15.75">
      <c r="B53" s="378" t="s">
        <v>308</v>
      </c>
      <c r="C53" s="20">
        <f aca="true" t="shared" si="31" ref="C53:D61">SUM(F53,H53,J53)</f>
        <v>0</v>
      </c>
      <c r="D53" s="20">
        <f t="shared" si="31"/>
        <v>0</v>
      </c>
      <c r="E53" s="379">
        <v>1</v>
      </c>
      <c r="F53" s="380"/>
      <c r="G53" s="380"/>
      <c r="H53" s="380"/>
      <c r="I53" s="380"/>
      <c r="J53" s="381"/>
      <c r="K53" s="381"/>
      <c r="L53" s="379">
        <v>1</v>
      </c>
      <c r="M53" s="382">
        <f aca="true" t="shared" si="32" ref="M53:N61">IF(SUM(C53)&lt;&gt;0,SUM(C53),"")</f>
      </c>
      <c r="N53" s="382">
        <f t="shared" si="32"/>
      </c>
      <c r="O53" s="380"/>
      <c r="P53" s="383"/>
      <c r="Q53" s="377"/>
      <c r="R53" s="111">
        <f>IF(OR(C53&lt;D53,C53&lt;O53),"Er","")</f>
      </c>
      <c r="S53" s="111">
        <f>IF(D53&gt;C53,"Er","")</f>
      </c>
      <c r="T53" s="111">
        <f>IF(F53&gt;F52,"Er","")</f>
      </c>
      <c r="U53" s="111">
        <f>IF(OR(G53&gt;G52,G53&gt;F53),"Er","")</f>
      </c>
      <c r="V53" s="111">
        <f>IF(H53&gt;H52,"Er","")</f>
      </c>
      <c r="W53" s="111">
        <f>IF(OR(I53&gt;H53,I53&gt;I52),"Er","")</f>
      </c>
      <c r="X53" s="111">
        <f>IF(J53&gt;J52,"Er","")</f>
      </c>
      <c r="Y53" s="111">
        <f>IF(OR(K53&gt;J53,K53&gt;K52),"Er","")</f>
      </c>
      <c r="Z53" s="111">
        <f>IF(OR(O53&gt;C53,O53&gt;O52,O53&lt;P53),"Er","")</f>
      </c>
      <c r="AA53" s="111">
        <f>IF(OR(P53&gt;O53,P53&gt;D53,P53&gt;P52),"Er","")</f>
      </c>
    </row>
    <row r="54" spans="2:27" s="315" customFormat="1" ht="15.75">
      <c r="B54" s="384" t="s">
        <v>309</v>
      </c>
      <c r="C54" s="17">
        <f t="shared" si="31"/>
        <v>0</v>
      </c>
      <c r="D54" s="17">
        <f t="shared" si="31"/>
        <v>0</v>
      </c>
      <c r="E54" s="385">
        <v>2</v>
      </c>
      <c r="F54" s="380"/>
      <c r="G54" s="380"/>
      <c r="H54" s="380"/>
      <c r="I54" s="380"/>
      <c r="J54" s="381"/>
      <c r="K54" s="381"/>
      <c r="L54" s="385">
        <v>2</v>
      </c>
      <c r="M54" s="382">
        <f t="shared" si="32"/>
      </c>
      <c r="N54" s="382">
        <f t="shared" si="32"/>
      </c>
      <c r="O54" s="380"/>
      <c r="P54" s="383"/>
      <c r="Q54" s="377"/>
      <c r="R54" s="111">
        <f aca="true" t="shared" si="33" ref="R54:R61">IF(OR(C54&lt;D54,C54&lt;O54),"Er","")</f>
      </c>
      <c r="S54" s="111">
        <f aca="true" t="shared" si="34" ref="S54:S61">IF(D54&gt;C54,"Er","")</f>
      </c>
      <c r="T54" s="111">
        <f>IF(F54&gt;F52,"Er","")</f>
      </c>
      <c r="U54" s="111">
        <f>IF(OR(G54&gt;G52,G54&gt;F54),"Er","")</f>
      </c>
      <c r="V54" s="111">
        <f>IF(H54&gt;H52,"Er","")</f>
      </c>
      <c r="W54" s="111">
        <f>IF(OR(I54&gt;H54,I54&gt;I52),"Er","")</f>
      </c>
      <c r="X54" s="111">
        <f>IF(J54&gt;J52,"Er","")</f>
      </c>
      <c r="Y54" s="111">
        <f>IF(OR(K54&gt;J54,K54&gt;K52),"Er","")</f>
      </c>
      <c r="Z54" s="111">
        <f>IF(OR(O54&gt;C54,O54&gt;O52,O54&lt;P54),"Er","")</f>
      </c>
      <c r="AA54" s="111">
        <f>IF(OR(P54&gt;O54,P54&gt;D54,P54&gt;P52),"Er","")</f>
      </c>
    </row>
    <row r="55" spans="2:27" s="315" customFormat="1" ht="15.75">
      <c r="B55" s="384" t="s">
        <v>310</v>
      </c>
      <c r="C55" s="17">
        <f t="shared" si="31"/>
        <v>0</v>
      </c>
      <c r="D55" s="17">
        <f t="shared" si="31"/>
        <v>0</v>
      </c>
      <c r="E55" s="385">
        <v>3</v>
      </c>
      <c r="F55" s="380"/>
      <c r="G55" s="380"/>
      <c r="H55" s="380"/>
      <c r="I55" s="380"/>
      <c r="J55" s="381"/>
      <c r="K55" s="381"/>
      <c r="L55" s="385">
        <v>3</v>
      </c>
      <c r="M55" s="382">
        <f t="shared" si="32"/>
      </c>
      <c r="N55" s="382">
        <f t="shared" si="32"/>
      </c>
      <c r="O55" s="380"/>
      <c r="P55" s="383"/>
      <c r="Q55" s="377"/>
      <c r="R55" s="111">
        <f t="shared" si="33"/>
      </c>
      <c r="S55" s="111">
        <f t="shared" si="34"/>
      </c>
      <c r="T55" s="111">
        <f>IF(F55&gt;F52,"Er","")</f>
      </c>
      <c r="U55" s="111">
        <f>IF(OR(G55&gt;G52,G55&gt;F55),"Er","")</f>
      </c>
      <c r="V55" s="111">
        <f>IF(H55&gt;H52,"Er","")</f>
      </c>
      <c r="W55" s="111">
        <f>IF(OR(I55&gt;H55,I55&gt;I52),"Er","")</f>
      </c>
      <c r="X55" s="111">
        <f>IF(J55&gt;J52,"Er","")</f>
      </c>
      <c r="Y55" s="111">
        <f>IF(OR(K55&gt;J55,K55&gt;K52),"Er","")</f>
      </c>
      <c r="Z55" s="111">
        <f>IF(OR(O55&gt;C55,O55&gt;O52,O55&lt;P55),"Er","")</f>
      </c>
      <c r="AA55" s="111">
        <f>IF(OR(P55&gt;O55,P55&gt;D55,P55&gt;P52),"Er","")</f>
      </c>
    </row>
    <row r="56" spans="2:27" s="315" customFormat="1" ht="15.75">
      <c r="B56" s="384" t="s">
        <v>311</v>
      </c>
      <c r="C56" s="17">
        <f t="shared" si="31"/>
        <v>0</v>
      </c>
      <c r="D56" s="17">
        <f t="shared" si="31"/>
        <v>0</v>
      </c>
      <c r="E56" s="385">
        <v>4</v>
      </c>
      <c r="F56" s="380"/>
      <c r="G56" s="380"/>
      <c r="H56" s="380"/>
      <c r="I56" s="380"/>
      <c r="J56" s="381"/>
      <c r="K56" s="381"/>
      <c r="L56" s="385">
        <v>4</v>
      </c>
      <c r="M56" s="382">
        <f t="shared" si="32"/>
      </c>
      <c r="N56" s="382">
        <f t="shared" si="32"/>
      </c>
      <c r="O56" s="380"/>
      <c r="P56" s="383"/>
      <c r="Q56" s="377"/>
      <c r="R56" s="111">
        <f t="shared" si="33"/>
      </c>
      <c r="S56" s="111">
        <f t="shared" si="34"/>
      </c>
      <c r="T56" s="111">
        <f>IF(F56&gt;F52,"Er","")</f>
      </c>
      <c r="U56" s="111">
        <f>IF(OR(G56&gt;G52,G56&gt;F56),"Er","")</f>
      </c>
      <c r="V56" s="111">
        <f>IF(H56&gt;H52,"Er","")</f>
      </c>
      <c r="W56" s="111">
        <f>IF(OR(I56&gt;H56,I56&gt;I52),"Er","")</f>
      </c>
      <c r="X56" s="111">
        <f>IF(J56&gt;J52,"Er","")</f>
      </c>
      <c r="Y56" s="111">
        <f>IF(OR(K56&gt;J56,K56&gt;K52),"Er","")</f>
      </c>
      <c r="Z56" s="111">
        <f>IF(OR(O56&gt;C56,O56&gt;O52,O56&lt;P56),"Er","")</f>
      </c>
      <c r="AA56" s="111">
        <f>IF(OR(P56&gt;O56,P56&gt;D56,P56&gt;P52),"Er","")</f>
      </c>
    </row>
    <row r="57" spans="2:27" s="315" customFormat="1" ht="15.75">
      <c r="B57" s="384" t="s">
        <v>312</v>
      </c>
      <c r="C57" s="17">
        <f t="shared" si="31"/>
        <v>1</v>
      </c>
      <c r="D57" s="17">
        <f t="shared" si="31"/>
        <v>1</v>
      </c>
      <c r="E57" s="385">
        <v>5</v>
      </c>
      <c r="F57" s="380">
        <v>1</v>
      </c>
      <c r="G57" s="380">
        <v>1</v>
      </c>
      <c r="H57" s="380"/>
      <c r="I57" s="380"/>
      <c r="J57" s="381"/>
      <c r="K57" s="381"/>
      <c r="L57" s="385">
        <v>5</v>
      </c>
      <c r="M57" s="382">
        <f t="shared" si="32"/>
        <v>1</v>
      </c>
      <c r="N57" s="382">
        <f t="shared" si="32"/>
        <v>1</v>
      </c>
      <c r="O57" s="380"/>
      <c r="P57" s="383"/>
      <c r="Q57" s="377"/>
      <c r="R57" s="111">
        <f t="shared" si="33"/>
      </c>
      <c r="S57" s="111">
        <f t="shared" si="34"/>
      </c>
      <c r="T57" s="111">
        <f>IF(F57&gt;F52,"Er","")</f>
      </c>
      <c r="U57" s="111">
        <f>IF(OR(G57&gt;G52,G57&gt;F57),"Er","")</f>
      </c>
      <c r="V57" s="111">
        <f>IF(H57&gt;H52,"Er","")</f>
      </c>
      <c r="W57" s="111">
        <f>IF(OR(I57&gt;H57,I57&gt;I52),"Er","")</f>
      </c>
      <c r="X57" s="111">
        <f>IF(J57&gt;J52,"Er","")</f>
      </c>
      <c r="Y57" s="111">
        <f>IF(OR(K57&gt;J57,K57&gt;K52),"Er","")</f>
      </c>
      <c r="Z57" s="111">
        <f>IF(OR(O57&gt;C57,O57&gt;O52,O57&lt;P57),"Er","")</f>
      </c>
      <c r="AA57" s="111">
        <f>IF(OR(P57&gt;O57,P57&gt;D57,P57&gt;P52),"Er","")</f>
      </c>
    </row>
    <row r="58" spans="2:27" s="315" customFormat="1" ht="15.75">
      <c r="B58" s="384" t="s">
        <v>313</v>
      </c>
      <c r="C58" s="17">
        <f t="shared" si="31"/>
        <v>0</v>
      </c>
      <c r="D58" s="17">
        <f t="shared" si="31"/>
        <v>0</v>
      </c>
      <c r="E58" s="385">
        <v>6</v>
      </c>
      <c r="F58" s="380"/>
      <c r="G58" s="380"/>
      <c r="H58" s="380"/>
      <c r="I58" s="380"/>
      <c r="J58" s="381"/>
      <c r="K58" s="381"/>
      <c r="L58" s="385">
        <v>6</v>
      </c>
      <c r="M58" s="382">
        <f t="shared" si="32"/>
      </c>
      <c r="N58" s="382">
        <f t="shared" si="32"/>
      </c>
      <c r="O58" s="380"/>
      <c r="P58" s="383"/>
      <c r="Q58" s="377"/>
      <c r="R58" s="111">
        <f t="shared" si="33"/>
      </c>
      <c r="S58" s="111">
        <f t="shared" si="34"/>
      </c>
      <c r="T58" s="111">
        <f>IF(F58&gt;F52,"Er","")</f>
      </c>
      <c r="U58" s="111">
        <f>IF(OR(G58&gt;G52,G58&gt;F58),"Er","")</f>
      </c>
      <c r="V58" s="111">
        <f>IF(H58&gt;H52,"Er","")</f>
      </c>
      <c r="W58" s="111">
        <f>IF(OR(I58&gt;H58,I58&gt;I52),"Er","")</f>
      </c>
      <c r="X58" s="111">
        <f>IF(J58&gt;J52,"Er","")</f>
      </c>
      <c r="Y58" s="111">
        <f>IF(OR(K58&gt;J58,K58&gt;K52),"Er","")</f>
      </c>
      <c r="Z58" s="111">
        <f>IF(OR(O58&gt;C58,O58&gt;O52,O58&lt;P58),"Er","")</f>
      </c>
      <c r="AA58" s="111">
        <f>IF(OR(P58&gt;O58,P58&gt;D58,P58&gt;P52),"Er","")</f>
      </c>
    </row>
    <row r="59" spans="2:27" s="315" customFormat="1" ht="15.75">
      <c r="B59" s="384" t="s">
        <v>314</v>
      </c>
      <c r="C59" s="17">
        <f t="shared" si="31"/>
        <v>0</v>
      </c>
      <c r="D59" s="17">
        <f t="shared" si="31"/>
        <v>0</v>
      </c>
      <c r="E59" s="385">
        <v>7</v>
      </c>
      <c r="F59" s="380"/>
      <c r="G59" s="380"/>
      <c r="H59" s="380"/>
      <c r="I59" s="380"/>
      <c r="J59" s="381"/>
      <c r="K59" s="381"/>
      <c r="L59" s="385">
        <v>7</v>
      </c>
      <c r="M59" s="382">
        <f t="shared" si="32"/>
      </c>
      <c r="N59" s="382">
        <f t="shared" si="32"/>
      </c>
      <c r="O59" s="380"/>
      <c r="P59" s="383"/>
      <c r="Q59" s="377"/>
      <c r="R59" s="111">
        <f t="shared" si="33"/>
      </c>
      <c r="S59" s="111">
        <f t="shared" si="34"/>
      </c>
      <c r="T59" s="111">
        <f>IF(F59&gt;F52,"Er","")</f>
      </c>
      <c r="U59" s="111">
        <f>IF(OR(G59&gt;G52,G59&gt;F59),"Er","")</f>
      </c>
      <c r="V59" s="111">
        <f>IF(H59&gt;H52,"Er","")</f>
      </c>
      <c r="W59" s="111">
        <f>IF(OR(I59&gt;H59,I59&gt;I52),"Er","")</f>
      </c>
      <c r="X59" s="111">
        <f>IF(J59&gt;J52,"Er","")</f>
      </c>
      <c r="Y59" s="111">
        <f>IF(OR(K59&gt;J59,K59&gt;K52),"Er","")</f>
      </c>
      <c r="Z59" s="111">
        <f>IF(OR(O59&gt;C59,O59&gt;O52,O59&lt;P59),"Er","")</f>
      </c>
      <c r="AA59" s="111">
        <f>IF(OR(P59&gt;O59,P59&gt;D59,P59&gt;P52),"Er","")</f>
      </c>
    </row>
    <row r="60" spans="2:27" s="315" customFormat="1" ht="15.75">
      <c r="B60" s="384" t="s">
        <v>315</v>
      </c>
      <c r="C60" s="17">
        <f t="shared" si="31"/>
        <v>0</v>
      </c>
      <c r="D60" s="17">
        <f t="shared" si="31"/>
        <v>0</v>
      </c>
      <c r="E60" s="385">
        <v>8</v>
      </c>
      <c r="F60" s="380"/>
      <c r="G60" s="380"/>
      <c r="H60" s="380"/>
      <c r="I60" s="380"/>
      <c r="J60" s="381"/>
      <c r="K60" s="381"/>
      <c r="L60" s="385">
        <v>8</v>
      </c>
      <c r="M60" s="382">
        <f t="shared" si="32"/>
      </c>
      <c r="N60" s="382">
        <f t="shared" si="32"/>
      </c>
      <c r="O60" s="380"/>
      <c r="P60" s="383"/>
      <c r="Q60" s="377"/>
      <c r="R60" s="111">
        <f t="shared" si="33"/>
      </c>
      <c r="S60" s="111">
        <f t="shared" si="34"/>
      </c>
      <c r="T60" s="111">
        <f>IF(F60&gt;F52,"Er","")</f>
      </c>
      <c r="U60" s="111">
        <f>IF(OR(G60&gt;G52,G60&gt;F60),"Er","")</f>
      </c>
      <c r="V60" s="111">
        <f>IF(H60&gt;H52,"Er","")</f>
      </c>
      <c r="W60" s="111">
        <f>IF(OR(I60&gt;H60,I60&gt;I52),"Er","")</f>
      </c>
      <c r="X60" s="111">
        <f>IF(J60&gt;J52,"Er","")</f>
      </c>
      <c r="Y60" s="111">
        <f>IF(OR(K60&gt;J60,K60&gt;K52),"Er","")</f>
      </c>
      <c r="Z60" s="111">
        <f>IF(OR(O60&gt;C60,O60&gt;O52,O60&lt;P60),"Er","")</f>
      </c>
      <c r="AA60" s="111">
        <f>IF(OR(P60&gt;O60,P60&gt;D60,P60&gt;P52),"Er","")</f>
      </c>
    </row>
    <row r="61" spans="2:27" s="315" customFormat="1" ht="15.75">
      <c r="B61" s="384" t="s">
        <v>316</v>
      </c>
      <c r="C61" s="24">
        <f t="shared" si="31"/>
        <v>0</v>
      </c>
      <c r="D61" s="24">
        <f t="shared" si="31"/>
        <v>0</v>
      </c>
      <c r="E61" s="386">
        <v>9</v>
      </c>
      <c r="F61" s="387"/>
      <c r="G61" s="387"/>
      <c r="H61" s="387"/>
      <c r="I61" s="387"/>
      <c r="J61" s="388"/>
      <c r="K61" s="388"/>
      <c r="L61" s="386">
        <v>9</v>
      </c>
      <c r="M61" s="382">
        <f t="shared" si="32"/>
      </c>
      <c r="N61" s="382">
        <f t="shared" si="32"/>
      </c>
      <c r="O61" s="387"/>
      <c r="P61" s="389"/>
      <c r="Q61" s="377"/>
      <c r="R61" s="111">
        <f t="shared" si="33"/>
      </c>
      <c r="S61" s="111">
        <f t="shared" si="34"/>
      </c>
      <c r="T61" s="111">
        <f>IF(F61&gt;F52,"Er","")</f>
      </c>
      <c r="U61" s="111">
        <f>IF(OR(G61&gt;G52,G61&gt;F61),"Er","")</f>
      </c>
      <c r="V61" s="111">
        <f>IF(H61&gt;H52,"Er","")</f>
      </c>
      <c r="W61" s="111">
        <f>IF(OR(I61&gt;H61,I61&gt;I52),"Er","")</f>
      </c>
      <c r="X61" s="111">
        <f>IF(J61&gt;J52,"Er","")</f>
      </c>
      <c r="Y61" s="111">
        <f>IF(OR(K61&gt;J61,K61&gt;K52),"Er","")</f>
      </c>
      <c r="Z61" s="111">
        <f>IF(OR(O61&gt;C61,O61&gt;O52,O61&lt;P61),"Er","")</f>
      </c>
      <c r="AA61" s="111">
        <f>IF(OR(P61&gt;O61,P61&gt;D61,P61&gt;P52),"Er","")</f>
      </c>
    </row>
    <row r="62" spans="2:27" s="315" customFormat="1" ht="15.75">
      <c r="B62" s="374" t="s">
        <v>317</v>
      </c>
      <c r="C62" s="10">
        <f>SUM(C63:C71)</f>
        <v>1</v>
      </c>
      <c r="D62" s="10">
        <f>SUM(D63:D71)</f>
        <v>1</v>
      </c>
      <c r="E62" s="375" t="s">
        <v>307</v>
      </c>
      <c r="F62" s="10">
        <f aca="true" t="shared" si="35" ref="F62:K62">F51</f>
        <v>1</v>
      </c>
      <c r="G62" s="10">
        <f t="shared" si="35"/>
        <v>1</v>
      </c>
      <c r="H62" s="10">
        <f t="shared" si="35"/>
        <v>0</v>
      </c>
      <c r="I62" s="10">
        <f t="shared" si="35"/>
        <v>0</v>
      </c>
      <c r="J62" s="10">
        <f t="shared" si="35"/>
        <v>0</v>
      </c>
      <c r="K62" s="10">
        <f t="shared" si="35"/>
        <v>0</v>
      </c>
      <c r="L62" s="376">
        <v>2</v>
      </c>
      <c r="M62" s="5">
        <f>M51</f>
        <v>1</v>
      </c>
      <c r="N62" s="5">
        <f>N51</f>
        <v>1</v>
      </c>
      <c r="O62" s="10">
        <f>O51</f>
        <v>0</v>
      </c>
      <c r="P62" s="10">
        <f>P51</f>
        <v>0</v>
      </c>
      <c r="Q62" s="377"/>
      <c r="R62" s="111">
        <f>IF(OR(C62&lt;D62,C62&lt;O62,C62&lt;&gt;C51),"Er","")</f>
      </c>
      <c r="S62" s="111">
        <f>IF(OR(D62&gt;C62,D62&lt;P62,D62&lt;&gt;D51),"Er","")</f>
      </c>
      <c r="T62" s="111">
        <f aca="true" t="shared" si="36" ref="T62:Y62">IF(AND(F62&lt;&gt;SUM(F63:F71),F62&lt;&gt;""),"Er","")</f>
      </c>
      <c r="U62" s="111">
        <f t="shared" si="36"/>
      </c>
      <c r="V62" s="111">
        <f t="shared" si="36"/>
      </c>
      <c r="W62" s="111">
        <f t="shared" si="36"/>
      </c>
      <c r="X62" s="111">
        <f t="shared" si="36"/>
      </c>
      <c r="Y62" s="111">
        <f t="shared" si="36"/>
      </c>
      <c r="Z62" s="111">
        <f>IF(OR(O62&lt;P62,O62&gt;C62,AND(O62&lt;&gt;SUM(O63:O71),O62&lt;&gt;"")),"Er","")</f>
      </c>
      <c r="AA62" s="111">
        <f>IF(OR(P62&gt;O62,P62&gt;D62,AND(P62&lt;&gt;SUM(P63:P71),P62&lt;&gt;"")),"Er","")</f>
      </c>
    </row>
    <row r="63" spans="2:27" s="315" customFormat="1" ht="15.75">
      <c r="B63" s="378" t="s">
        <v>308</v>
      </c>
      <c r="C63" s="20">
        <f aca="true" t="shared" si="37" ref="C63:D71">SUM(F63,H63,J63)</f>
        <v>0</v>
      </c>
      <c r="D63" s="20">
        <f t="shared" si="37"/>
        <v>0</v>
      </c>
      <c r="E63" s="379">
        <v>1</v>
      </c>
      <c r="F63" s="380"/>
      <c r="G63" s="380"/>
      <c r="H63" s="380"/>
      <c r="I63" s="380"/>
      <c r="J63" s="381"/>
      <c r="K63" s="381"/>
      <c r="L63" s="379">
        <v>1</v>
      </c>
      <c r="M63" s="382">
        <f aca="true" t="shared" si="38" ref="M63:N66">IF(SUM(C63)&lt;&gt;0,SUM(C63),"")</f>
      </c>
      <c r="N63" s="382">
        <f t="shared" si="38"/>
      </c>
      <c r="O63" s="380"/>
      <c r="P63" s="383"/>
      <c r="Q63" s="377"/>
      <c r="R63" s="111">
        <f>IF(OR(C63&lt;D63,C63&lt;O63),"Er","")</f>
      </c>
      <c r="S63" s="111">
        <f>IF(D63&gt;C63,"Er","")</f>
      </c>
      <c r="T63" s="111">
        <f>IF(F63&gt;F62,"Er","")</f>
      </c>
      <c r="U63" s="111">
        <f>IF(OR(G63&gt;G62,G63&gt;F63),"Er","")</f>
      </c>
      <c r="V63" s="111">
        <f>IF(H63&gt;H62,"Er","")</f>
      </c>
      <c r="W63" s="111">
        <f>IF(OR(I63&gt;H63,I63&gt;I62),"Er","")</f>
      </c>
      <c r="X63" s="111">
        <f>IF(J63&gt;J62,"Er","")</f>
      </c>
      <c r="Y63" s="111">
        <f>IF(OR(K63&gt;J63,K63&gt;K62),"Er","")</f>
      </c>
      <c r="Z63" s="111">
        <f>IF(OR(O63&gt;C63,O63&gt;O62,O63&lt;P63),"Er","")</f>
      </c>
      <c r="AA63" s="111">
        <f>IF(OR(P63&gt;O63,P63&gt;D63,P63&gt;P62),"Er","")</f>
      </c>
    </row>
    <row r="64" spans="2:27" s="315" customFormat="1" ht="15.75">
      <c r="B64" s="384" t="s">
        <v>309</v>
      </c>
      <c r="C64" s="17">
        <f t="shared" si="37"/>
        <v>0</v>
      </c>
      <c r="D64" s="17">
        <f t="shared" si="37"/>
        <v>0</v>
      </c>
      <c r="E64" s="385">
        <v>2</v>
      </c>
      <c r="F64" s="380"/>
      <c r="G64" s="380"/>
      <c r="H64" s="380"/>
      <c r="I64" s="380"/>
      <c r="J64" s="381"/>
      <c r="K64" s="381"/>
      <c r="L64" s="385">
        <v>2</v>
      </c>
      <c r="M64" s="382">
        <f t="shared" si="38"/>
      </c>
      <c r="N64" s="382">
        <f t="shared" si="38"/>
      </c>
      <c r="O64" s="380"/>
      <c r="P64" s="383"/>
      <c r="Q64" s="377"/>
      <c r="R64" s="111">
        <f aca="true" t="shared" si="39" ref="R64:R71">IF(OR(C64&lt;D64,C64&lt;O64),"Er","")</f>
      </c>
      <c r="S64" s="111">
        <f aca="true" t="shared" si="40" ref="S64:S71">IF(D64&gt;C64,"Er","")</f>
      </c>
      <c r="T64" s="111">
        <f>IF(F64&gt;F62,"Er","")</f>
      </c>
      <c r="U64" s="111">
        <f>IF(OR(G64&gt;G62,G64&gt;F64),"Er","")</f>
      </c>
      <c r="V64" s="111">
        <f>IF(H64&gt;H62,"Er","")</f>
      </c>
      <c r="W64" s="111">
        <f>IF(OR(I64&gt;H64,I64&gt;I62),"Er","")</f>
      </c>
      <c r="X64" s="111">
        <f>IF(J64&gt;J62,"Er","")</f>
      </c>
      <c r="Y64" s="111">
        <f>IF(OR(K64&gt;J64,K64&gt;K62),"Er","")</f>
      </c>
      <c r="Z64" s="111">
        <f>IF(OR(O64&gt;C64,O64&gt;O62,O64&lt;P64),"Er","")</f>
      </c>
      <c r="AA64" s="111">
        <f>IF(OR(P64&gt;O64,P64&gt;D64,P64&gt;P62),"Er","")</f>
      </c>
    </row>
    <row r="65" spans="2:27" s="315" customFormat="1" ht="15.75">
      <c r="B65" s="384" t="s">
        <v>310</v>
      </c>
      <c r="C65" s="17">
        <f t="shared" si="37"/>
        <v>0</v>
      </c>
      <c r="D65" s="17">
        <f t="shared" si="37"/>
        <v>0</v>
      </c>
      <c r="E65" s="385">
        <v>3</v>
      </c>
      <c r="F65" s="380"/>
      <c r="G65" s="380"/>
      <c r="H65" s="380"/>
      <c r="I65" s="380"/>
      <c r="J65" s="381"/>
      <c r="K65" s="381"/>
      <c r="L65" s="385">
        <v>3</v>
      </c>
      <c r="M65" s="382">
        <f t="shared" si="38"/>
      </c>
      <c r="N65" s="382">
        <f t="shared" si="38"/>
      </c>
      <c r="O65" s="380"/>
      <c r="P65" s="383"/>
      <c r="Q65" s="377"/>
      <c r="R65" s="111">
        <f t="shared" si="39"/>
      </c>
      <c r="S65" s="111">
        <f t="shared" si="40"/>
      </c>
      <c r="T65" s="111">
        <f>IF(F65&gt;F62,"Er","")</f>
      </c>
      <c r="U65" s="111">
        <f>IF(OR(G65&gt;G62,G65&gt;F65),"Er","")</f>
      </c>
      <c r="V65" s="111">
        <f>IF(H65&gt;H62,"Er","")</f>
      </c>
      <c r="W65" s="111">
        <f>IF(OR(I65&gt;H65,I65&gt;I62),"Er","")</f>
      </c>
      <c r="X65" s="111">
        <f>IF(J65&gt;J62,"Er","")</f>
      </c>
      <c r="Y65" s="111">
        <f>IF(OR(K65&gt;J65,K65&gt;K62),"Er","")</f>
      </c>
      <c r="Z65" s="111">
        <f>IF(OR(O65&gt;C65,O65&gt;O62,O65&lt;P65),"Er","")</f>
      </c>
      <c r="AA65" s="111">
        <f>IF(OR(P65&gt;O65,P65&gt;D65,P65&gt;P62),"Er","")</f>
      </c>
    </row>
    <row r="66" spans="2:27" s="315" customFormat="1" ht="15.75">
      <c r="B66" s="384" t="s">
        <v>311</v>
      </c>
      <c r="C66" s="17">
        <f t="shared" si="37"/>
        <v>0</v>
      </c>
      <c r="D66" s="17">
        <f t="shared" si="37"/>
        <v>0</v>
      </c>
      <c r="E66" s="385">
        <v>4</v>
      </c>
      <c r="F66" s="380"/>
      <c r="G66" s="380"/>
      <c r="H66" s="380"/>
      <c r="I66" s="380"/>
      <c r="J66" s="381"/>
      <c r="K66" s="381"/>
      <c r="L66" s="385">
        <v>4</v>
      </c>
      <c r="M66" s="382">
        <f t="shared" si="38"/>
      </c>
      <c r="N66" s="382">
        <f t="shared" si="38"/>
      </c>
      <c r="O66" s="380"/>
      <c r="P66" s="383"/>
      <c r="Q66" s="377"/>
      <c r="R66" s="111">
        <f t="shared" si="39"/>
      </c>
      <c r="S66" s="111">
        <f t="shared" si="40"/>
      </c>
      <c r="T66" s="111">
        <f>IF(F66&gt;F62,"Er","")</f>
      </c>
      <c r="U66" s="111">
        <f>IF(OR(G66&gt;G62,G66&gt;F66),"Er","")</f>
      </c>
      <c r="V66" s="111">
        <f>IF(H66&gt;H62,"Er","")</f>
      </c>
      <c r="W66" s="111">
        <f>IF(OR(I66&gt;H66,I66&gt;I62),"Er","")</f>
      </c>
      <c r="X66" s="111">
        <f>IF(J66&gt;J62,"Er","")</f>
      </c>
      <c r="Y66" s="111">
        <f>IF(OR(K66&gt;J66,K66&gt;K62),"Er","")</f>
      </c>
      <c r="Z66" s="111">
        <f>IF(OR(O66&gt;C66,O66&gt;O62,O66&lt;P66),"Er","")</f>
      </c>
      <c r="AA66" s="111">
        <f>IF(OR(P66&gt;O66,P66&gt;D66,P66&gt;P62),"Er","")</f>
      </c>
    </row>
    <row r="67" spans="2:27" s="315" customFormat="1" ht="15.75">
      <c r="B67" s="384" t="s">
        <v>312</v>
      </c>
      <c r="C67" s="17">
        <f t="shared" si="37"/>
        <v>1</v>
      </c>
      <c r="D67" s="17">
        <f t="shared" si="37"/>
        <v>1</v>
      </c>
      <c r="E67" s="385">
        <v>5</v>
      </c>
      <c r="F67" s="380">
        <v>1</v>
      </c>
      <c r="G67" s="380">
        <v>1</v>
      </c>
      <c r="H67" s="380"/>
      <c r="I67" s="380"/>
      <c r="J67" s="381"/>
      <c r="K67" s="381"/>
      <c r="L67" s="385">
        <v>5</v>
      </c>
      <c r="M67" s="382">
        <f aca="true" t="shared" si="41" ref="M67:N71">IF(SUM(C67)&lt;&gt;0,SUM(C67),"")</f>
        <v>1</v>
      </c>
      <c r="N67" s="382">
        <f t="shared" si="41"/>
        <v>1</v>
      </c>
      <c r="O67" s="380"/>
      <c r="P67" s="383"/>
      <c r="Q67" s="377"/>
      <c r="R67" s="111">
        <f t="shared" si="39"/>
      </c>
      <c r="S67" s="111">
        <f t="shared" si="40"/>
      </c>
      <c r="T67" s="111">
        <f>IF(F67&gt;F62,"Er","")</f>
      </c>
      <c r="U67" s="111">
        <f>IF(OR(G67&gt;G62,G67&gt;F67),"Er","")</f>
      </c>
      <c r="V67" s="111">
        <f>IF(H67&gt;H62,"Er","")</f>
      </c>
      <c r="W67" s="111">
        <f>IF(OR(I67&gt;H67,I67&gt;I62),"Er","")</f>
      </c>
      <c r="X67" s="111">
        <f>IF(J67&gt;J62,"Er","")</f>
      </c>
      <c r="Y67" s="111">
        <f>IF(OR(K67&gt;J67,K67&gt;K62),"Er","")</f>
      </c>
      <c r="Z67" s="111">
        <f>IF(OR(O67&gt;C67,O67&gt;O62,O67&lt;P67),"Er","")</f>
      </c>
      <c r="AA67" s="111">
        <f>IF(OR(P67&gt;O67,P67&gt;D67,P67&gt;P62),"Er","")</f>
      </c>
    </row>
    <row r="68" spans="2:27" s="315" customFormat="1" ht="15.75">
      <c r="B68" s="384" t="s">
        <v>313</v>
      </c>
      <c r="C68" s="17">
        <f t="shared" si="37"/>
        <v>0</v>
      </c>
      <c r="D68" s="17">
        <f t="shared" si="37"/>
        <v>0</v>
      </c>
      <c r="E68" s="385">
        <v>6</v>
      </c>
      <c r="F68" s="380"/>
      <c r="G68" s="380"/>
      <c r="H68" s="380"/>
      <c r="I68" s="380"/>
      <c r="J68" s="381"/>
      <c r="K68" s="381"/>
      <c r="L68" s="385">
        <v>6</v>
      </c>
      <c r="M68" s="382">
        <f t="shared" si="41"/>
      </c>
      <c r="N68" s="382">
        <f t="shared" si="41"/>
      </c>
      <c r="O68" s="380"/>
      <c r="P68" s="383"/>
      <c r="Q68" s="377"/>
      <c r="R68" s="111">
        <f t="shared" si="39"/>
      </c>
      <c r="S68" s="111">
        <f t="shared" si="40"/>
      </c>
      <c r="T68" s="111">
        <f>IF(F68&gt;F62,"Er","")</f>
      </c>
      <c r="U68" s="111">
        <f>IF(OR(G68&gt;G62,G68&gt;F68),"Er","")</f>
      </c>
      <c r="V68" s="111">
        <f>IF(H68&gt;H62,"Er","")</f>
      </c>
      <c r="W68" s="111">
        <f>IF(OR(I68&gt;H68,I68&gt;I62),"Er","")</f>
      </c>
      <c r="X68" s="111">
        <f>IF(J68&gt;J62,"Er","")</f>
      </c>
      <c r="Y68" s="111">
        <f>IF(OR(K68&gt;J68,K68&gt;K62),"Er","")</f>
      </c>
      <c r="Z68" s="111">
        <f>IF(OR(O68&gt;C68,O68&gt;O62,O68&lt;P68),"Er","")</f>
      </c>
      <c r="AA68" s="111">
        <f>IF(OR(P68&gt;O68,P68&gt;D68,P68&gt;P62),"Er","")</f>
      </c>
    </row>
    <row r="69" spans="2:27" s="315" customFormat="1" ht="15.75">
      <c r="B69" s="384" t="s">
        <v>314</v>
      </c>
      <c r="C69" s="17">
        <f t="shared" si="37"/>
        <v>0</v>
      </c>
      <c r="D69" s="17">
        <f t="shared" si="37"/>
        <v>0</v>
      </c>
      <c r="E69" s="385">
        <v>7</v>
      </c>
      <c r="F69" s="380"/>
      <c r="G69" s="380"/>
      <c r="H69" s="380"/>
      <c r="I69" s="380"/>
      <c r="J69" s="381"/>
      <c r="K69" s="381"/>
      <c r="L69" s="385">
        <v>7</v>
      </c>
      <c r="M69" s="382">
        <f t="shared" si="41"/>
      </c>
      <c r="N69" s="382">
        <f t="shared" si="41"/>
      </c>
      <c r="O69" s="380"/>
      <c r="P69" s="383"/>
      <c r="Q69" s="377"/>
      <c r="R69" s="111">
        <f t="shared" si="39"/>
      </c>
      <c r="S69" s="111">
        <f t="shared" si="40"/>
      </c>
      <c r="T69" s="111">
        <f>IF(F69&gt;F62,"Er","")</f>
      </c>
      <c r="U69" s="111">
        <f>IF(OR(G69&gt;G62,G69&gt;F69),"Er","")</f>
      </c>
      <c r="V69" s="111">
        <f>IF(H69&gt;H62,"Er","")</f>
      </c>
      <c r="W69" s="111">
        <f>IF(OR(I69&gt;H69,I69&gt;I62),"Er","")</f>
      </c>
      <c r="X69" s="111">
        <f>IF(J69&gt;J62,"Er","")</f>
      </c>
      <c r="Y69" s="111">
        <f>IF(OR(K69&gt;J69,K69&gt;K62),"Er","")</f>
      </c>
      <c r="Z69" s="111">
        <f>IF(OR(O69&gt;C69,O69&gt;O62,O69&lt;P69),"Er","")</f>
      </c>
      <c r="AA69" s="111">
        <f>IF(OR(P69&gt;O69,P69&gt;D69,P69&gt;P62),"Er","")</f>
      </c>
    </row>
    <row r="70" spans="2:27" s="315" customFormat="1" ht="15.75">
      <c r="B70" s="384" t="s">
        <v>315</v>
      </c>
      <c r="C70" s="17">
        <f t="shared" si="37"/>
        <v>0</v>
      </c>
      <c r="D70" s="17">
        <f t="shared" si="37"/>
        <v>0</v>
      </c>
      <c r="E70" s="385">
        <v>8</v>
      </c>
      <c r="F70" s="380"/>
      <c r="G70" s="380"/>
      <c r="H70" s="380"/>
      <c r="I70" s="380"/>
      <c r="J70" s="381"/>
      <c r="K70" s="381"/>
      <c r="L70" s="385">
        <v>8</v>
      </c>
      <c r="M70" s="382">
        <f t="shared" si="41"/>
      </c>
      <c r="N70" s="382">
        <f t="shared" si="41"/>
      </c>
      <c r="O70" s="380"/>
      <c r="P70" s="383"/>
      <c r="Q70" s="377"/>
      <c r="R70" s="111">
        <f t="shared" si="39"/>
      </c>
      <c r="S70" s="111">
        <f t="shared" si="40"/>
      </c>
      <c r="T70" s="111">
        <f>IF(F70&gt;F62,"Er","")</f>
      </c>
      <c r="U70" s="111">
        <f>IF(OR(G70&gt;G62,G70&gt;F70),"Er","")</f>
      </c>
      <c r="V70" s="111">
        <f>IF(H70&gt;H62,"Er","")</f>
      </c>
      <c r="W70" s="111">
        <f>IF(OR(I70&gt;H70,I70&gt;I62),"Er","")</f>
      </c>
      <c r="X70" s="111">
        <f>IF(J70&gt;J62,"Er","")</f>
      </c>
      <c r="Y70" s="111">
        <f>IF(OR(K70&gt;J70,K70&gt;K62),"Er","")</f>
      </c>
      <c r="Z70" s="111">
        <f>IF(OR(O70&gt;C70,O70&gt;O62,O70&lt;P70),"Er","")</f>
      </c>
      <c r="AA70" s="111">
        <f>IF(OR(P70&gt;O70,P70&gt;D70,P70&gt;P62),"Er","")</f>
      </c>
    </row>
    <row r="71" spans="2:27" s="315" customFormat="1" ht="15.75">
      <c r="B71" s="384" t="s">
        <v>316</v>
      </c>
      <c r="C71" s="24">
        <f t="shared" si="37"/>
        <v>0</v>
      </c>
      <c r="D71" s="24">
        <f t="shared" si="37"/>
        <v>0</v>
      </c>
      <c r="E71" s="386">
        <v>9</v>
      </c>
      <c r="F71" s="387"/>
      <c r="G71" s="387"/>
      <c r="H71" s="387"/>
      <c r="I71" s="387"/>
      <c r="J71" s="388"/>
      <c r="K71" s="388"/>
      <c r="L71" s="386">
        <v>9</v>
      </c>
      <c r="M71" s="382">
        <f t="shared" si="41"/>
      </c>
      <c r="N71" s="382">
        <f t="shared" si="41"/>
      </c>
      <c r="O71" s="387"/>
      <c r="P71" s="389"/>
      <c r="Q71" s="377"/>
      <c r="R71" s="111">
        <f t="shared" si="39"/>
      </c>
      <c r="S71" s="111">
        <f t="shared" si="40"/>
      </c>
      <c r="T71" s="111">
        <f>IF(F71&gt;F62,"Er","")</f>
      </c>
      <c r="U71" s="111">
        <f>IF(OR(G71&gt;G62,G71&gt;F71),"Er","")</f>
      </c>
      <c r="V71" s="111">
        <f>IF(H71&gt;H62,"Er","")</f>
      </c>
      <c r="W71" s="111">
        <f>IF(OR(I71&gt;H71,I71&gt;I62),"Er","")</f>
      </c>
      <c r="X71" s="111">
        <f>IF(J71&gt;J62,"Er","")</f>
      </c>
      <c r="Y71" s="111">
        <f>IF(OR(K71&gt;J71,K71&gt;K62),"Er","")</f>
      </c>
      <c r="Z71" s="111">
        <f>IF(OR(O71&gt;C71,O71&gt;O62,O71&lt;P71),"Er","")</f>
      </c>
      <c r="AA71" s="111">
        <f>IF(OR(P71&gt;O71,P71&gt;D71,P71&gt;P62),"Er","")</f>
      </c>
    </row>
    <row r="72" spans="2:16" ht="15.75">
      <c r="B72" s="227" t="s">
        <v>130</v>
      </c>
      <c r="C72" s="228"/>
      <c r="D72" s="228"/>
      <c r="E72" s="228"/>
      <c r="F72" s="228"/>
      <c r="G72" s="228"/>
      <c r="H72" s="228"/>
      <c r="I72" s="228"/>
      <c r="J72" s="583" t="s">
        <v>298</v>
      </c>
      <c r="K72" s="583"/>
      <c r="L72" s="228"/>
      <c r="M72" s="228"/>
      <c r="N72" s="228"/>
      <c r="O72" s="228"/>
      <c r="P72" s="357"/>
    </row>
    <row r="73" spans="2:27" ht="15.75">
      <c r="B73" s="157" t="s">
        <v>44</v>
      </c>
      <c r="C73" s="27">
        <f>SUM(C74,C77:C80)</f>
        <v>4</v>
      </c>
      <c r="D73" s="27">
        <f>SUM(D74,D77:D80)</f>
        <v>3</v>
      </c>
      <c r="E73" s="27"/>
      <c r="F73" s="10">
        <f aca="true" t="shared" si="42" ref="F73:K73">SUM(F74,F77:F80)</f>
        <v>2</v>
      </c>
      <c r="G73" s="10">
        <f t="shared" si="42"/>
        <v>2</v>
      </c>
      <c r="H73" s="10">
        <f t="shared" si="42"/>
        <v>2</v>
      </c>
      <c r="I73" s="10">
        <f t="shared" si="42"/>
        <v>1</v>
      </c>
      <c r="J73" s="10">
        <f t="shared" si="42"/>
        <v>0</v>
      </c>
      <c r="K73" s="10">
        <f t="shared" si="42"/>
        <v>0</v>
      </c>
      <c r="L73" s="323"/>
      <c r="M73" s="5">
        <f aca="true" t="shared" si="43" ref="M73:N80">IF(SUM(C73)&lt;&gt;0,SUM(C73),"")</f>
        <v>4</v>
      </c>
      <c r="N73" s="5">
        <f t="shared" si="43"/>
        <v>3</v>
      </c>
      <c r="O73" s="10">
        <f>SUM(O74,O77:O80)</f>
        <v>0</v>
      </c>
      <c r="P73" s="45">
        <f>SUM(P74,P77:P80)</f>
        <v>0</v>
      </c>
      <c r="R73" s="335">
        <f>IF(OR(C73&lt;D73,C73&lt;C9,C73&lt;O73),"Er","")</f>
      </c>
      <c r="S73" s="111">
        <f>IF(OR(D73&gt;C73,D73&lt;P73,D73&lt;D9),"Er","")</f>
      </c>
      <c r="T73" s="111">
        <f>IF(F73&lt;F9,"Er","")</f>
      </c>
      <c r="U73" s="111">
        <f>IF(OR(G73&lt;G9,G73&gt;F73),"Er","")</f>
      </c>
      <c r="V73" s="111">
        <f>IF(H73&lt;H9,"Er","")</f>
      </c>
      <c r="W73" s="111">
        <f>IF(OR(I73&lt;I9,I73&gt;H73),"Er","")</f>
      </c>
      <c r="X73" s="111">
        <f>IF(J73&lt;J9,"Er","")</f>
      </c>
      <c r="Y73" s="111">
        <f>IF(OR(K73&lt;K9,K73&gt;J73),"Er","")</f>
      </c>
      <c r="Z73" s="111">
        <f>IF(OR(O73&gt;C73,O73&lt;O9,O73&lt;P73),"Er","")</f>
      </c>
      <c r="AA73" s="111">
        <f>IF(OR(P73&gt;O73,P73&gt;D73,P73&lt;P9),"Er","")</f>
      </c>
    </row>
    <row r="74" spans="2:27" ht="18.75">
      <c r="B74" s="167" t="s">
        <v>294</v>
      </c>
      <c r="C74" s="20">
        <f aca="true" t="shared" si="44" ref="C74:C80">SUM(F74,H74,J74)</f>
        <v>2</v>
      </c>
      <c r="D74" s="20">
        <f aca="true" t="shared" si="45" ref="D74:D80">SUM(G74,I74,K74)</f>
        <v>2</v>
      </c>
      <c r="E74" s="166">
        <v>1</v>
      </c>
      <c r="F74" s="18">
        <v>1</v>
      </c>
      <c r="G74" s="18">
        <v>1</v>
      </c>
      <c r="H74" s="18">
        <v>1</v>
      </c>
      <c r="I74" s="18">
        <v>1</v>
      </c>
      <c r="J74" s="360"/>
      <c r="K74" s="360"/>
      <c r="L74" s="332">
        <v>1</v>
      </c>
      <c r="M74" s="326">
        <f t="shared" si="43"/>
        <v>2</v>
      </c>
      <c r="N74" s="326">
        <f t="shared" si="43"/>
        <v>2</v>
      </c>
      <c r="O74" s="18"/>
      <c r="P74" s="19"/>
      <c r="R74" s="111">
        <f aca="true" t="shared" si="46" ref="R74:R80">IF(OR(C74&lt;D74,C74&lt;O74),"Er","")</f>
      </c>
      <c r="S74" s="111">
        <f aca="true" t="shared" si="47" ref="S74:S80">IF(OR(D74&gt;C74,D74&lt;P74),"Er","")</f>
      </c>
      <c r="T74" s="111">
        <f>IF(SUM(F75:F76)&gt;F74,"Er","")</f>
      </c>
      <c r="U74" s="111">
        <f>IF(OR(SUM(G75:G76)&gt;G74,G74&gt;F74),"Er","")</f>
      </c>
      <c r="V74" s="111">
        <f>IF(SUM(H75:H76)&gt;H74,"Er","")</f>
      </c>
      <c r="W74" s="111">
        <f>IF(OR(I76+I75&gt;I74,I74&gt;H74),"Er","")</f>
      </c>
      <c r="X74" s="111">
        <f>IF(SUM(J75:J76)&gt;J74,"Er","")</f>
      </c>
      <c r="Y74" s="111">
        <f>IF(OR(K76+K75&gt;K74,K74&gt;J74),"Er","")</f>
      </c>
      <c r="Z74" s="111">
        <f>IF(OR(SUM(O75:O76)&gt;O74,O74&gt;C74),"Er","")</f>
      </c>
      <c r="AA74" s="111">
        <f>IF(OR(P74&gt;D74,P74&gt;O74,P76+P75&gt;P74),"Er","")</f>
      </c>
    </row>
    <row r="75" spans="2:27" ht="15.75">
      <c r="B75" s="135" t="s">
        <v>106</v>
      </c>
      <c r="C75" s="17">
        <f t="shared" si="44"/>
        <v>1</v>
      </c>
      <c r="D75" s="17">
        <f t="shared" si="45"/>
        <v>1</v>
      </c>
      <c r="E75" s="166">
        <v>2</v>
      </c>
      <c r="F75" s="18">
        <v>1</v>
      </c>
      <c r="G75" s="18">
        <v>1</v>
      </c>
      <c r="H75" s="18"/>
      <c r="I75" s="18"/>
      <c r="J75" s="360"/>
      <c r="K75" s="360"/>
      <c r="L75" s="332">
        <v>2</v>
      </c>
      <c r="M75" s="326">
        <f t="shared" si="43"/>
        <v>1</v>
      </c>
      <c r="N75" s="326">
        <f t="shared" si="43"/>
        <v>1</v>
      </c>
      <c r="O75" s="18"/>
      <c r="P75" s="19"/>
      <c r="R75" s="111">
        <f t="shared" si="46"/>
      </c>
      <c r="S75" s="111">
        <f t="shared" si="47"/>
      </c>
      <c r="T75" s="111">
        <f>IF(OR(F75&gt;F74,F75&gt;F73),"Er","")</f>
      </c>
      <c r="U75" s="111">
        <f>IF(OR(G75&gt;G74,G75&gt;G73,G75&gt;F75),"Er","")</f>
      </c>
      <c r="V75" s="111">
        <f>IF(OR(H75&gt;H74,H75&gt;H73),"Er","")</f>
      </c>
      <c r="W75" s="111">
        <f>IF(OR(I75&gt;I74,I75&gt;I73,I75&gt;H75),"Er","")</f>
      </c>
      <c r="X75" s="111">
        <f>IF(OR(J75&gt;J74,J75&gt;J73),"Er","")</f>
      </c>
      <c r="Y75" s="111">
        <f>IF(OR(K75&gt;K74,K75&gt;K73,K75&gt;J75),"Er","")</f>
      </c>
      <c r="Z75" s="111">
        <f>IF(OR(O75&gt;O74,O75&gt;O73,O75&gt;C75),"Er","")</f>
      </c>
      <c r="AA75" s="111">
        <f>IF(OR(P75&gt;P74,P75&gt;P73,P75&gt;O75,P75&gt;D75),"Er","")</f>
      </c>
    </row>
    <row r="76" spans="2:27" ht="15.75">
      <c r="B76" s="168" t="s">
        <v>134</v>
      </c>
      <c r="C76" s="52">
        <f t="shared" si="44"/>
        <v>1</v>
      </c>
      <c r="D76" s="52">
        <f t="shared" si="45"/>
        <v>1</v>
      </c>
      <c r="E76" s="166">
        <v>3</v>
      </c>
      <c r="F76" s="18"/>
      <c r="G76" s="18"/>
      <c r="H76" s="18">
        <v>1</v>
      </c>
      <c r="I76" s="18">
        <v>1</v>
      </c>
      <c r="J76" s="360"/>
      <c r="K76" s="360"/>
      <c r="L76" s="332">
        <v>3</v>
      </c>
      <c r="M76" s="326">
        <f t="shared" si="43"/>
        <v>1</v>
      </c>
      <c r="N76" s="326">
        <f t="shared" si="43"/>
        <v>1</v>
      </c>
      <c r="O76" s="18"/>
      <c r="P76" s="19"/>
      <c r="R76" s="111">
        <f t="shared" si="46"/>
      </c>
      <c r="S76" s="111">
        <f t="shared" si="47"/>
      </c>
      <c r="T76" s="111">
        <f>IF(OR(F76&gt;F74,F76&gt;F73),"Er","")</f>
      </c>
      <c r="U76" s="111">
        <f>IF(OR(G76&gt;G74,G76&gt;G73,G76&gt;F76),"Er","")</f>
      </c>
      <c r="V76" s="111">
        <f>IF(OR(H76&gt;H74,H76&gt;H73),"Er","")</f>
      </c>
      <c r="W76" s="111">
        <f>IF(OR(I76&gt;I74,I76&gt;I73,I76&gt;H76),"Er","")</f>
      </c>
      <c r="X76" s="111">
        <f>IF(OR(J76&gt;J74,J76&gt;J73),"Er","")</f>
      </c>
      <c r="Y76" s="111">
        <f>IF(OR(K76&gt;K74,K76&gt;K73,K76&gt;J76),"Er","")</f>
      </c>
      <c r="Z76" s="111">
        <f>IF(OR(O76&gt;O74,O76&gt;O73,O76&gt;C76),"Er","")</f>
      </c>
      <c r="AA76" s="111">
        <f>IF(OR(P76&gt;P74,P76&gt;P73,P76&gt;O76,P76&gt;D76),"Er","")</f>
      </c>
    </row>
    <row r="77" spans="2:27" ht="15.75">
      <c r="B77" s="135" t="s">
        <v>131</v>
      </c>
      <c r="C77" s="17">
        <f t="shared" si="44"/>
        <v>1</v>
      </c>
      <c r="D77" s="17">
        <f t="shared" si="45"/>
        <v>1</v>
      </c>
      <c r="E77" s="166">
        <v>4</v>
      </c>
      <c r="F77" s="18">
        <v>1</v>
      </c>
      <c r="G77" s="18">
        <v>1</v>
      </c>
      <c r="H77" s="18"/>
      <c r="I77" s="18"/>
      <c r="J77" s="360"/>
      <c r="K77" s="360"/>
      <c r="L77" s="332">
        <v>4</v>
      </c>
      <c r="M77" s="326">
        <f t="shared" si="43"/>
        <v>1</v>
      </c>
      <c r="N77" s="326">
        <f t="shared" si="43"/>
        <v>1</v>
      </c>
      <c r="O77" s="18"/>
      <c r="P77" s="19"/>
      <c r="R77" s="111">
        <f t="shared" si="46"/>
      </c>
      <c r="S77" s="111">
        <f t="shared" si="47"/>
      </c>
      <c r="T77" s="111"/>
      <c r="U77" s="111">
        <f>IF(G77&gt;F77,"Er","")</f>
      </c>
      <c r="V77" s="111"/>
      <c r="W77" s="111">
        <f>IF(I77&gt;H77,"Er","")</f>
      </c>
      <c r="X77" s="111"/>
      <c r="Y77" s="111">
        <f>IF(K77&gt;J77,"Er","")</f>
      </c>
      <c r="Z77" s="111">
        <f>IF(O77&gt;C77,"Er","")</f>
      </c>
      <c r="AA77" s="111">
        <f>IF(OR(P77&gt;D77,P77&gt;O77),"Er","")</f>
      </c>
    </row>
    <row r="78" spans="2:27" ht="15.75">
      <c r="B78" s="135" t="s">
        <v>132</v>
      </c>
      <c r="C78" s="52">
        <f t="shared" si="44"/>
        <v>0</v>
      </c>
      <c r="D78" s="52">
        <f t="shared" si="45"/>
        <v>0</v>
      </c>
      <c r="E78" s="166">
        <v>5</v>
      </c>
      <c r="F78" s="18"/>
      <c r="G78" s="18"/>
      <c r="H78" s="18"/>
      <c r="I78" s="18"/>
      <c r="J78" s="360"/>
      <c r="K78" s="360"/>
      <c r="L78" s="332">
        <v>5</v>
      </c>
      <c r="M78" s="326">
        <f t="shared" si="43"/>
      </c>
      <c r="N78" s="326">
        <f t="shared" si="43"/>
      </c>
      <c r="O78" s="18"/>
      <c r="P78" s="19"/>
      <c r="R78" s="111">
        <f t="shared" si="46"/>
      </c>
      <c r="S78" s="111">
        <f t="shared" si="47"/>
      </c>
      <c r="T78" s="111"/>
      <c r="U78" s="111">
        <f>IF(G78&gt;F78,"Er","")</f>
      </c>
      <c r="V78" s="111"/>
      <c r="W78" s="111">
        <f>IF(I78&gt;H78,"Er","")</f>
      </c>
      <c r="X78" s="111"/>
      <c r="Y78" s="111">
        <f>IF(K78&gt;J78,"Er","")</f>
      </c>
      <c r="Z78" s="111">
        <f>IF(O78&gt;C78,"Er","")</f>
      </c>
      <c r="AA78" s="111">
        <f>IF(OR(P78&gt;D78,P78&gt;O78),"Er","")</f>
      </c>
    </row>
    <row r="79" spans="2:27" ht="15.75">
      <c r="B79" s="135" t="s">
        <v>197</v>
      </c>
      <c r="C79" s="52">
        <f t="shared" si="44"/>
        <v>1</v>
      </c>
      <c r="D79" s="52">
        <f t="shared" si="45"/>
        <v>0</v>
      </c>
      <c r="E79" s="166">
        <v>7</v>
      </c>
      <c r="F79" s="50"/>
      <c r="G79" s="50"/>
      <c r="H79" s="50">
        <v>1</v>
      </c>
      <c r="I79" s="50">
        <v>0</v>
      </c>
      <c r="J79" s="171"/>
      <c r="K79" s="171"/>
      <c r="L79" s="332">
        <v>7</v>
      </c>
      <c r="M79" s="326">
        <f t="shared" si="43"/>
        <v>1</v>
      </c>
      <c r="N79" s="326">
        <f t="shared" si="43"/>
      </c>
      <c r="O79" s="50"/>
      <c r="P79" s="51"/>
      <c r="R79" s="111">
        <f t="shared" si="46"/>
      </c>
      <c r="S79" s="111">
        <f t="shared" si="47"/>
      </c>
      <c r="T79" s="111"/>
      <c r="U79" s="111">
        <f>IF(G79&gt;F79,"Er","")</f>
      </c>
      <c r="V79" s="111"/>
      <c r="W79" s="111">
        <f>IF(I79&gt;H79,"Er","")</f>
      </c>
      <c r="X79" s="111"/>
      <c r="Y79" s="111">
        <f>IF(K79&gt;J79,"Er","")</f>
      </c>
      <c r="Z79" s="111">
        <f>IF(O79&gt;C79,"Er","")</f>
      </c>
      <c r="AA79" s="111">
        <f>IF(OR(P79&gt;D79,P79&gt;O79),"Er","")</f>
      </c>
    </row>
    <row r="80" spans="2:27" ht="16.5" thickBot="1">
      <c r="B80" s="118" t="s">
        <v>53</v>
      </c>
      <c r="C80" s="46">
        <f t="shared" si="44"/>
        <v>0</v>
      </c>
      <c r="D80" s="46">
        <f t="shared" si="45"/>
        <v>0</v>
      </c>
      <c r="E80" s="169">
        <v>8</v>
      </c>
      <c r="F80" s="47"/>
      <c r="G80" s="47"/>
      <c r="H80" s="47"/>
      <c r="I80" s="47"/>
      <c r="J80" s="172"/>
      <c r="K80" s="172"/>
      <c r="L80" s="333">
        <v>8</v>
      </c>
      <c r="M80" s="326">
        <f t="shared" si="43"/>
      </c>
      <c r="N80" s="326">
        <f t="shared" si="43"/>
      </c>
      <c r="O80" s="47"/>
      <c r="P80" s="48"/>
      <c r="R80" s="111">
        <f t="shared" si="46"/>
      </c>
      <c r="S80" s="111">
        <f t="shared" si="47"/>
      </c>
      <c r="T80" s="111"/>
      <c r="U80" s="111">
        <f>IF(G80&gt;F80,"Er","")</f>
      </c>
      <c r="V80" s="111"/>
      <c r="W80" s="111">
        <f>IF(I80&gt;H80,"Er","")</f>
      </c>
      <c r="X80" s="111"/>
      <c r="Y80" s="111">
        <f>IF(K80&gt;J80,"Er","")</f>
      </c>
      <c r="Z80" s="111">
        <f>IF(O80&gt;C80,"Er","")</f>
      </c>
      <c r="AA80" s="111">
        <f>IF(OR(P80&gt;D80,P80&gt;O80),"Er","")</f>
      </c>
    </row>
    <row r="81" ht="15.75">
      <c r="B81" s="170" t="s">
        <v>118</v>
      </c>
    </row>
  </sheetData>
  <sheetProtection password="C129" sheet="1"/>
  <mergeCells count="13">
    <mergeCell ref="J72:K72"/>
    <mergeCell ref="O3:O4"/>
    <mergeCell ref="B48:P48"/>
    <mergeCell ref="B10:P10"/>
    <mergeCell ref="B2:B4"/>
    <mergeCell ref="P3:P4"/>
    <mergeCell ref="O2:P2"/>
    <mergeCell ref="F2:K2"/>
    <mergeCell ref="F3:G3"/>
    <mergeCell ref="C2:C4"/>
    <mergeCell ref="D2:D4"/>
    <mergeCell ref="H3:I3"/>
    <mergeCell ref="J3:K3"/>
  </mergeCells>
  <dataValidations count="8">
    <dataValidation allowBlank="1" showInputMessage="1" showErrorMessage="1" errorTitle="Lçi nhËp d÷ liÖu" error="ChØ nhËp d÷ liÖu kiÓu sè, kh«ng nhËp ch÷." sqref="M12:N15 E35:P35 M73:P73 E47 C5:D9 C73:E80 M50:N51 E11:P11 E5:P6 F73:K73 E49:P49 L73:L80 M36:N47 M74:N80 M7:N9 M62:P62 L47 C49:D51 C52:E71 M53:N61 F52:K52 M52:P52 L52:L71 M26:P26 F62:K62 C11:D47 F26:K26 E16:E34 L16:L34 M17:N25 M27:N34 M16:P16 F16:K16 M63:N71"/>
    <dataValidation type="whole" allowBlank="1" showErrorMessage="1" errorTitle="Lỗi nhập dữ liệu" error="Chỉ nhập số tối đa 300" sqref="O7:P9 F7:K9 F12:K15 O12:P15">
      <formula1>0</formula1>
      <formula2>300</formula2>
    </dataValidation>
    <dataValidation type="whole" allowBlank="1" showErrorMessage="1" errorTitle="Lỗi nhập dữ liệu" error="Chỉ nhập số tối đa 100" sqref="O74:P74 O36:P46 F74:K74 F80:K80 O80:P80 F36:K46 O17:P25 O27:P34 F17:K25 F27:K34">
      <formula1>0</formula1>
      <formula2>100</formula2>
    </dataValidation>
    <dataValidation type="whole" allowBlank="1" showErrorMessage="1" errorTitle="Lỗi nhập dữ liệu" error="Chỉ nhập số tối đa 2" sqref="O50:P50 F50:K50">
      <formula1>0</formula1>
      <formula2>2</formula2>
    </dataValidation>
    <dataValidation type="whole" allowBlank="1" showErrorMessage="1" errorTitle="Lỗi nhập dữ liệu" error="Chỉ nhập số tối đa 10" sqref="O75:P76 F51:K51 F75:K76 F78:K79 O78:P79 O51:P51">
      <formula1>0</formula1>
      <formula2>10</formula2>
    </dataValidation>
    <dataValidation type="whole" allowBlank="1" showErrorMessage="1" errorTitle="Lỗi nhập dữ liệu" error="Chỉ nhập số tối đa 3" sqref="O47:P47 F47:K47">
      <formula1>0</formula1>
      <formula2>3</formula2>
    </dataValidation>
    <dataValidation type="whole" allowBlank="1" showErrorMessage="1" errorTitle="Lỗi nhập dữ liệu" error="Chỉ nhập số tối đa 5" sqref="O77:P77 F77:K77">
      <formula1>0</formula1>
      <formula2>5</formula2>
    </dataValidation>
    <dataValidation type="whole" allowBlank="1" showInputMessage="1" showErrorMessage="1" errorTitle="Lỗi nhập dữ liệu" error="Chỉ nhập số tối đa 300, không nhập chữ" sqref="F53:K61 O53:P61 F63:K71 O63:P71">
      <formula1>0</formula1>
      <formula2>300</formula2>
    </dataValidation>
  </dataValidations>
  <printOptions/>
  <pageMargins left="0.75" right="0.25" top="0.5" bottom="0.5" header="0.5" footer="0.25"/>
  <pageSetup horizontalDpi="600" verticalDpi="600" orientation="portrait" paperSize="9" scale="75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AE142"/>
  <sheetViews>
    <sheetView showGridLines="0" showZeros="0" zoomScale="75" zoomScaleNormal="75" workbookViewId="0" topLeftCell="A108">
      <selection activeCell="M114" sqref="M114"/>
    </sheetView>
  </sheetViews>
  <sheetFormatPr defaultColWidth="8.796875" defaultRowHeight="15"/>
  <cols>
    <col min="1" max="1" width="1.59765625" style="83" customWidth="1"/>
    <col min="2" max="2" width="39" style="83" customWidth="1"/>
    <col min="3" max="3" width="13.69921875" style="83" hidden="1" customWidth="1"/>
    <col min="4" max="4" width="9.5" style="121" customWidth="1"/>
    <col min="5" max="5" width="8.59765625" style="121" hidden="1" customWidth="1"/>
    <col min="6" max="6" width="7.59765625" style="121" customWidth="1"/>
    <col min="7" max="7" width="7.59765625" style="121" hidden="1" customWidth="1"/>
    <col min="8" max="8" width="14.19921875" style="121" hidden="1" customWidth="1"/>
    <col min="9" max="10" width="7.59765625" style="121" customWidth="1"/>
    <col min="11" max="11" width="7.59765625" style="121" hidden="1" customWidth="1"/>
    <col min="12" max="13" width="7.59765625" style="121" customWidth="1"/>
    <col min="14" max="14" width="0.8984375" style="90" customWidth="1"/>
    <col min="15" max="15" width="2.69921875" style="117" customWidth="1"/>
    <col min="16" max="20" width="2.59765625" style="117" customWidth="1"/>
    <col min="21" max="29" width="9" style="83" customWidth="1"/>
    <col min="30" max="30" width="18.3984375" style="83" customWidth="1"/>
    <col min="31" max="31" width="7" style="83" customWidth="1"/>
    <col min="32" max="16384" width="9" style="83" customWidth="1"/>
  </cols>
  <sheetData>
    <row r="1" spans="2:3" ht="18.75">
      <c r="B1" s="173" t="s">
        <v>140</v>
      </c>
      <c r="C1" s="173"/>
    </row>
    <row r="2" ht="9" customHeight="1" thickBot="1"/>
    <row r="3" spans="2:13" ht="15.75">
      <c r="B3" s="566" t="s">
        <v>141</v>
      </c>
      <c r="C3" s="681"/>
      <c r="D3" s="650" t="s">
        <v>37</v>
      </c>
      <c r="E3" s="174"/>
      <c r="F3" s="667" t="s">
        <v>4</v>
      </c>
      <c r="G3" s="668"/>
      <c r="H3" s="668"/>
      <c r="I3" s="668"/>
      <c r="J3" s="669"/>
      <c r="K3" s="175"/>
      <c r="L3" s="650" t="s">
        <v>38</v>
      </c>
      <c r="M3" s="651"/>
    </row>
    <row r="4" spans="2:31" ht="15.75">
      <c r="B4" s="567"/>
      <c r="C4" s="682"/>
      <c r="D4" s="680"/>
      <c r="E4" s="176"/>
      <c r="F4" s="176" t="s">
        <v>142</v>
      </c>
      <c r="G4" s="176"/>
      <c r="H4" s="176"/>
      <c r="I4" s="176" t="s">
        <v>143</v>
      </c>
      <c r="J4" s="176" t="s">
        <v>144</v>
      </c>
      <c r="K4" s="176"/>
      <c r="L4" s="176" t="s">
        <v>39</v>
      </c>
      <c r="M4" s="177" t="s">
        <v>40</v>
      </c>
      <c r="AD4" s="93"/>
      <c r="AE4" s="93"/>
    </row>
    <row r="5" spans="2:31" ht="15.75">
      <c r="B5" s="178" t="s">
        <v>146</v>
      </c>
      <c r="C5" s="179"/>
      <c r="D5" s="20">
        <f>SUM(D7:D10)</f>
        <v>15</v>
      </c>
      <c r="E5" s="53"/>
      <c r="F5" s="10">
        <f>SUM(F7:F10)</f>
        <v>10</v>
      </c>
      <c r="G5" s="10"/>
      <c r="H5" s="10"/>
      <c r="I5" s="10">
        <f>SUM(I7:I10)</f>
        <v>5</v>
      </c>
      <c r="J5" s="10">
        <f>SUM(J7:J10)</f>
        <v>0</v>
      </c>
      <c r="K5" s="10"/>
      <c r="L5" s="10">
        <f>SUM(L7:L10)</f>
        <v>0</v>
      </c>
      <c r="M5" s="45">
        <f>SUM(M7:M10)</f>
        <v>0</v>
      </c>
      <c r="O5" s="111"/>
      <c r="P5" s="111">
        <f>IF(F5&lt;L13+M13,"Er","")</f>
      </c>
      <c r="Q5" s="111">
        <f>IF(I5&lt;L14+M14,"Er","")</f>
      </c>
      <c r="R5" s="111">
        <f>IF(J5&lt;L15+M15,"Er","")</f>
      </c>
      <c r="S5" s="111">
        <f>IF(L5&lt;&gt;L11,"Er","")</f>
      </c>
      <c r="T5" s="111">
        <f>IF(M5&lt;&gt;M11,"Er","")</f>
      </c>
      <c r="AD5" s="86" t="s">
        <v>237</v>
      </c>
      <c r="AE5" s="1">
        <v>1</v>
      </c>
    </row>
    <row r="6" spans="2:31" ht="15.75" hidden="1">
      <c r="B6" s="180"/>
      <c r="C6" s="179" t="s">
        <v>249</v>
      </c>
      <c r="D6" s="20">
        <v>3</v>
      </c>
      <c r="E6" s="20"/>
      <c r="F6" s="20">
        <v>1</v>
      </c>
      <c r="G6" s="20"/>
      <c r="H6" s="20"/>
      <c r="I6" s="20">
        <v>2</v>
      </c>
      <c r="J6" s="20">
        <v>3</v>
      </c>
      <c r="K6" s="20">
        <v>-99</v>
      </c>
      <c r="L6" s="20">
        <v>1</v>
      </c>
      <c r="M6" s="20">
        <v>2</v>
      </c>
      <c r="O6" s="111"/>
      <c r="P6" s="111"/>
      <c r="Q6" s="111"/>
      <c r="R6" s="111"/>
      <c r="S6" s="111"/>
      <c r="T6" s="111"/>
      <c r="AD6" s="86"/>
      <c r="AE6" s="1"/>
    </row>
    <row r="7" spans="2:31" ht="15.75">
      <c r="B7" s="131" t="s">
        <v>276</v>
      </c>
      <c r="C7" s="181">
        <v>1</v>
      </c>
      <c r="D7" s="54">
        <f>SUM(F7,I7,J7)</f>
        <v>15</v>
      </c>
      <c r="E7" s="55"/>
      <c r="F7" s="15">
        <v>10</v>
      </c>
      <c r="G7" s="15"/>
      <c r="H7" s="15"/>
      <c r="I7" s="15">
        <v>5</v>
      </c>
      <c r="J7" s="15"/>
      <c r="K7" s="15"/>
      <c r="L7" s="15"/>
      <c r="M7" s="16"/>
      <c r="O7" s="111">
        <f>IF(OR(D7&lt;L7,D7&lt;M7),"Er","")</f>
      </c>
      <c r="P7" s="111"/>
      <c r="Q7" s="111"/>
      <c r="R7" s="111"/>
      <c r="S7" s="111">
        <f>IF(L7&gt;D7,"Er","")</f>
      </c>
      <c r="T7" s="111">
        <f>IF(M7&gt;D7,"Er","")</f>
      </c>
      <c r="AD7" s="182" t="s">
        <v>238</v>
      </c>
      <c r="AE7" s="1">
        <v>1</v>
      </c>
    </row>
    <row r="8" spans="2:31" ht="15.75">
      <c r="B8" s="134" t="s">
        <v>147</v>
      </c>
      <c r="C8" s="183">
        <v>2</v>
      </c>
      <c r="D8" s="56">
        <f>SUM(F8,I8,J8)</f>
        <v>0</v>
      </c>
      <c r="E8" s="56"/>
      <c r="F8" s="18"/>
      <c r="G8" s="18"/>
      <c r="H8" s="18"/>
      <c r="I8" s="18"/>
      <c r="J8" s="18"/>
      <c r="K8" s="18"/>
      <c r="L8" s="18"/>
      <c r="M8" s="19"/>
      <c r="O8" s="111">
        <f>IF(OR(D8&lt;L8,D8&lt;M8),"Er","")</f>
      </c>
      <c r="P8" s="111"/>
      <c r="Q8" s="111"/>
      <c r="R8" s="111"/>
      <c r="S8" s="111">
        <f>IF(L8&gt;D8,"Er","")</f>
      </c>
      <c r="T8" s="111">
        <f>IF(M8&gt;D8,"Er","")</f>
      </c>
      <c r="AD8" s="182" t="s">
        <v>239</v>
      </c>
      <c r="AE8" s="1">
        <v>1</v>
      </c>
    </row>
    <row r="9" spans="2:31" ht="15.75">
      <c r="B9" s="134" t="s">
        <v>148</v>
      </c>
      <c r="C9" s="183">
        <v>3</v>
      </c>
      <c r="D9" s="56">
        <f>SUM(F9,I9,J9)</f>
        <v>0</v>
      </c>
      <c r="E9" s="56"/>
      <c r="F9" s="18"/>
      <c r="G9" s="18"/>
      <c r="H9" s="18"/>
      <c r="I9" s="18"/>
      <c r="J9" s="18"/>
      <c r="K9" s="18"/>
      <c r="L9" s="18"/>
      <c r="M9" s="19"/>
      <c r="O9" s="111">
        <f>IF(OR(D9&lt;L9,D9&lt;M9),"Er","")</f>
      </c>
      <c r="P9" s="111"/>
      <c r="Q9" s="111"/>
      <c r="R9" s="111"/>
      <c r="S9" s="111">
        <f>IF(L9&gt;D9,"Er","")</f>
      </c>
      <c r="T9" s="111">
        <f>IF(M9&gt;D9,"Er","")</f>
      </c>
      <c r="AD9" s="86" t="s">
        <v>240</v>
      </c>
      <c r="AE9" s="1">
        <v>1</v>
      </c>
    </row>
    <row r="10" spans="2:31" ht="15.75">
      <c r="B10" s="334" t="s">
        <v>149</v>
      </c>
      <c r="C10" s="184">
        <v>4</v>
      </c>
      <c r="D10" s="57">
        <f>SUM(F10,I10,J10)</f>
        <v>0</v>
      </c>
      <c r="E10" s="57"/>
      <c r="F10" s="25"/>
      <c r="G10" s="25"/>
      <c r="H10" s="25"/>
      <c r="I10" s="25"/>
      <c r="J10" s="25"/>
      <c r="K10" s="25"/>
      <c r="L10" s="25"/>
      <c r="M10" s="26"/>
      <c r="O10" s="111">
        <f>IF(OR(D10&lt;L10,D10&lt;M10),"Er","")</f>
      </c>
      <c r="P10" s="111"/>
      <c r="Q10" s="111"/>
      <c r="R10" s="111"/>
      <c r="S10" s="111">
        <f>IF(L10&gt;D10,"Er","")</f>
      </c>
      <c r="T10" s="111">
        <f>IF(M10&gt;D10,"Er","")</f>
      </c>
      <c r="AD10" s="86" t="s">
        <v>241</v>
      </c>
      <c r="AE10" s="1">
        <v>1</v>
      </c>
    </row>
    <row r="11" spans="2:31" ht="15.75">
      <c r="B11" s="185" t="s">
        <v>212</v>
      </c>
      <c r="C11" s="179"/>
      <c r="D11" s="20">
        <f>SUM(L5:M5)</f>
        <v>0</v>
      </c>
      <c r="E11" s="53"/>
      <c r="F11" s="58" t="s">
        <v>204</v>
      </c>
      <c r="G11" s="58"/>
      <c r="H11" s="58"/>
      <c r="I11" s="58" t="s">
        <v>204</v>
      </c>
      <c r="J11" s="58" t="s">
        <v>204</v>
      </c>
      <c r="K11" s="58"/>
      <c r="L11" s="10">
        <f>SUM(L13:L15)</f>
        <v>0</v>
      </c>
      <c r="M11" s="45">
        <f>SUM(M13:M15)</f>
        <v>0</v>
      </c>
      <c r="O11" s="111"/>
      <c r="P11" s="111"/>
      <c r="Q11" s="111"/>
      <c r="R11" s="111"/>
      <c r="S11" s="111">
        <f>IF(L11&lt;&gt;L5,"Er","")</f>
      </c>
      <c r="T11" s="111">
        <f>IF(M11&lt;&gt;M5,"Er","")</f>
      </c>
      <c r="AD11" s="86" t="s">
        <v>242</v>
      </c>
      <c r="AE11" s="7">
        <v>1</v>
      </c>
    </row>
    <row r="12" spans="2:31" ht="15.75" hidden="1">
      <c r="B12" s="186"/>
      <c r="C12" s="179" t="s">
        <v>248</v>
      </c>
      <c r="D12" s="20">
        <v>3</v>
      </c>
      <c r="E12" s="53"/>
      <c r="F12" s="59">
        <v>1</v>
      </c>
      <c r="G12" s="59"/>
      <c r="H12" s="59"/>
      <c r="I12" s="59">
        <v>2</v>
      </c>
      <c r="J12" s="59">
        <v>3</v>
      </c>
      <c r="K12" s="53">
        <v>-99</v>
      </c>
      <c r="L12" s="53">
        <v>1</v>
      </c>
      <c r="M12" s="60">
        <v>2</v>
      </c>
      <c r="O12" s="111"/>
      <c r="P12" s="111"/>
      <c r="Q12" s="111"/>
      <c r="R12" s="111"/>
      <c r="S12" s="111"/>
      <c r="T12" s="111"/>
      <c r="AD12" s="86"/>
      <c r="AE12" s="7"/>
    </row>
    <row r="13" spans="2:31" ht="15.75">
      <c r="B13" s="131" t="s">
        <v>77</v>
      </c>
      <c r="C13" s="181">
        <v>1</v>
      </c>
      <c r="D13" s="54">
        <f>SUM(L13:M13)</f>
        <v>0</v>
      </c>
      <c r="E13" s="54"/>
      <c r="F13" s="61" t="s">
        <v>204</v>
      </c>
      <c r="G13" s="61"/>
      <c r="H13" s="61"/>
      <c r="I13" s="61" t="s">
        <v>204</v>
      </c>
      <c r="J13" s="61" t="s">
        <v>204</v>
      </c>
      <c r="K13" s="129"/>
      <c r="L13" s="22"/>
      <c r="M13" s="23"/>
      <c r="O13" s="111"/>
      <c r="P13" s="111"/>
      <c r="Q13" s="111"/>
      <c r="R13" s="111"/>
      <c r="S13" s="111">
        <f>IF(L13&gt;F5,"Er","")</f>
      </c>
      <c r="T13" s="111">
        <f>IF(M13&gt;F5,"Er","")</f>
      </c>
      <c r="AD13" s="86" t="s">
        <v>245</v>
      </c>
      <c r="AE13" s="1">
        <v>3</v>
      </c>
    </row>
    <row r="14" spans="2:20" ht="15.75">
      <c r="B14" s="134" t="s">
        <v>42</v>
      </c>
      <c r="C14" s="183">
        <v>2</v>
      </c>
      <c r="D14" s="56">
        <f>SUM(L14:M14)</f>
        <v>0</v>
      </c>
      <c r="E14" s="56"/>
      <c r="F14" s="62" t="s">
        <v>204</v>
      </c>
      <c r="G14" s="62"/>
      <c r="H14" s="62"/>
      <c r="I14" s="62" t="s">
        <v>204</v>
      </c>
      <c r="J14" s="62" t="s">
        <v>204</v>
      </c>
      <c r="K14" s="113"/>
      <c r="L14" s="18"/>
      <c r="M14" s="19"/>
      <c r="O14" s="111"/>
      <c r="P14" s="111"/>
      <c r="Q14" s="111"/>
      <c r="R14" s="111"/>
      <c r="S14" s="111">
        <f>IF(L14&gt;I5,"Er","")</f>
      </c>
      <c r="T14" s="111">
        <f>IF(M14&gt;I5,"Er","")</f>
      </c>
    </row>
    <row r="15" spans="2:31" ht="16.5" thickBot="1">
      <c r="B15" s="118" t="s">
        <v>145</v>
      </c>
      <c r="C15" s="187">
        <v>3</v>
      </c>
      <c r="D15" s="57">
        <f>SUM(L15:M15)</f>
        <v>0</v>
      </c>
      <c r="E15" s="57"/>
      <c r="F15" s="63" t="s">
        <v>204</v>
      </c>
      <c r="G15" s="63"/>
      <c r="H15" s="63"/>
      <c r="I15" s="63" t="s">
        <v>204</v>
      </c>
      <c r="J15" s="63" t="s">
        <v>204</v>
      </c>
      <c r="K15" s="113"/>
      <c r="L15" s="25"/>
      <c r="M15" s="26"/>
      <c r="O15" s="111"/>
      <c r="P15" s="111"/>
      <c r="Q15" s="111"/>
      <c r="R15" s="111"/>
      <c r="S15" s="111">
        <f>IF(L15&gt;J5,"Er","")</f>
      </c>
      <c r="T15" s="111">
        <f>IF(M15&gt;J5,"Er","")</f>
      </c>
      <c r="AD15" s="86" t="s">
        <v>182</v>
      </c>
      <c r="AE15" s="1" t="b">
        <v>0</v>
      </c>
    </row>
    <row r="16" spans="2:31" ht="4.5" customHeight="1" thickBot="1">
      <c r="B16" s="188"/>
      <c r="C16" s="188"/>
      <c r="AD16" s="86" t="s">
        <v>243</v>
      </c>
      <c r="AE16" s="1" t="b">
        <v>0</v>
      </c>
    </row>
    <row r="17" spans="2:31" ht="15.75">
      <c r="B17" s="566" t="s">
        <v>150</v>
      </c>
      <c r="C17" s="189"/>
      <c r="D17" s="683" t="s">
        <v>37</v>
      </c>
      <c r="E17" s="684"/>
      <c r="F17" s="685"/>
      <c r="G17" s="190"/>
      <c r="H17" s="190"/>
      <c r="I17" s="670" t="s">
        <v>38</v>
      </c>
      <c r="J17" s="690"/>
      <c r="K17" s="690"/>
      <c r="L17" s="690"/>
      <c r="M17" s="671"/>
      <c r="AD17" s="86" t="s">
        <v>244</v>
      </c>
      <c r="AE17" s="1" t="b">
        <v>0</v>
      </c>
    </row>
    <row r="18" spans="2:13" ht="15.75">
      <c r="B18" s="567"/>
      <c r="C18" s="192"/>
      <c r="D18" s="686"/>
      <c r="E18" s="687"/>
      <c r="F18" s="688"/>
      <c r="G18" s="193"/>
      <c r="H18" s="193"/>
      <c r="I18" s="659" t="s">
        <v>39</v>
      </c>
      <c r="J18" s="660"/>
      <c r="K18" s="194"/>
      <c r="L18" s="659" t="s">
        <v>40</v>
      </c>
      <c r="M18" s="689"/>
    </row>
    <row r="19" spans="2:13" ht="15.75" hidden="1">
      <c r="B19" s="195"/>
      <c r="C19" s="143"/>
      <c r="D19" s="659">
        <v>3</v>
      </c>
      <c r="E19" s="691"/>
      <c r="F19" s="660"/>
      <c r="G19" s="196"/>
      <c r="H19" s="196"/>
      <c r="I19" s="659">
        <v>1</v>
      </c>
      <c r="J19" s="660"/>
      <c r="K19" s="197"/>
      <c r="L19" s="659">
        <v>2</v>
      </c>
      <c r="M19" s="689"/>
    </row>
    <row r="20" spans="2:17" ht="16.5" thickBot="1">
      <c r="B20" s="198" t="s">
        <v>151</v>
      </c>
      <c r="C20" s="199"/>
      <c r="D20" s="675">
        <v>430</v>
      </c>
      <c r="E20" s="692"/>
      <c r="F20" s="676"/>
      <c r="G20" s="64"/>
      <c r="H20" s="64"/>
      <c r="I20" s="675">
        <v>20</v>
      </c>
      <c r="J20" s="676"/>
      <c r="K20" s="64"/>
      <c r="L20" s="675">
        <v>0</v>
      </c>
      <c r="M20" s="677"/>
      <c r="N20" s="90">
        <v>3</v>
      </c>
      <c r="O20" s="311">
        <f>IF(SUM(I20,L20)&gt;D20,"Er","")</f>
      </c>
      <c r="P20" s="311">
        <f>IF(I20&gt;D20,"Er","")</f>
      </c>
      <c r="Q20" s="311">
        <f>IF(L20&gt;D20,"Er","")</f>
      </c>
    </row>
    <row r="21" ht="4.5" customHeight="1" thickBot="1"/>
    <row r="22" spans="2:13" ht="15.75">
      <c r="B22" s="693" t="s">
        <v>152</v>
      </c>
      <c r="C22" s="200"/>
      <c r="D22" s="678" t="s">
        <v>37</v>
      </c>
      <c r="E22" s="201"/>
      <c r="F22" s="667" t="s">
        <v>4</v>
      </c>
      <c r="G22" s="668"/>
      <c r="H22" s="668"/>
      <c r="I22" s="668"/>
      <c r="J22" s="669"/>
      <c r="K22" s="175"/>
      <c r="L22" s="650" t="s">
        <v>38</v>
      </c>
      <c r="M22" s="651"/>
    </row>
    <row r="23" spans="2:13" ht="15.75">
      <c r="B23" s="694"/>
      <c r="C23" s="202"/>
      <c r="D23" s="679"/>
      <c r="E23" s="203"/>
      <c r="F23" s="176" t="s">
        <v>142</v>
      </c>
      <c r="G23" s="176"/>
      <c r="H23" s="176"/>
      <c r="I23" s="176" t="s">
        <v>143</v>
      </c>
      <c r="J23" s="176" t="s">
        <v>144</v>
      </c>
      <c r="K23" s="176"/>
      <c r="L23" s="176" t="s">
        <v>39</v>
      </c>
      <c r="M23" s="177" t="s">
        <v>40</v>
      </c>
    </row>
    <row r="24" spans="2:20" ht="15.75">
      <c r="B24" s="178" t="s">
        <v>153</v>
      </c>
      <c r="C24" s="204"/>
      <c r="D24" s="10">
        <f>SUM(D26:D33)</f>
        <v>3</v>
      </c>
      <c r="E24" s="10"/>
      <c r="F24" s="10">
        <f>SUM(F26:F33)</f>
        <v>0</v>
      </c>
      <c r="G24" s="10"/>
      <c r="H24" s="10"/>
      <c r="I24" s="10">
        <f>SUM(I26:I33)</f>
        <v>3</v>
      </c>
      <c r="J24" s="10">
        <f>SUM(J26:J33)</f>
        <v>0</v>
      </c>
      <c r="K24" s="10"/>
      <c r="L24" s="10">
        <f>SUM(L26:L33)</f>
        <v>0</v>
      </c>
      <c r="M24" s="45">
        <f>SUM(M26:M33)</f>
        <v>0</v>
      </c>
      <c r="O24" s="111">
        <f>IF(D24&lt;L24+M24,"Er","")</f>
      </c>
      <c r="P24" s="111"/>
      <c r="Q24" s="111"/>
      <c r="R24" s="111"/>
      <c r="S24" s="111">
        <f aca="true" t="shared" si="0" ref="S24:S32">IF(L24&gt;D24,"Er","")</f>
      </c>
      <c r="T24" s="111">
        <f aca="true" t="shared" si="1" ref="T24:T32">IF(M24&gt;D24,"Er","")</f>
      </c>
    </row>
    <row r="25" spans="2:31" ht="15.75" hidden="1">
      <c r="B25" s="180"/>
      <c r="C25" s="205" t="s">
        <v>249</v>
      </c>
      <c r="D25" s="20">
        <v>3</v>
      </c>
      <c r="E25" s="20"/>
      <c r="F25" s="20">
        <v>1</v>
      </c>
      <c r="G25" s="20"/>
      <c r="H25" s="20"/>
      <c r="I25" s="20">
        <v>2</v>
      </c>
      <c r="J25" s="20">
        <v>3</v>
      </c>
      <c r="K25" s="20">
        <v>-99</v>
      </c>
      <c r="L25" s="20">
        <v>1</v>
      </c>
      <c r="M25" s="20">
        <v>2</v>
      </c>
      <c r="O25" s="111">
        <f>IF(D25&lt;L25+M25,"Er","")</f>
      </c>
      <c r="P25" s="111"/>
      <c r="Q25" s="111"/>
      <c r="R25" s="111"/>
      <c r="S25" s="111">
        <f t="shared" si="0"/>
      </c>
      <c r="T25" s="111">
        <f t="shared" si="1"/>
      </c>
      <c r="AD25" s="86"/>
      <c r="AE25" s="86"/>
    </row>
    <row r="26" spans="2:20" ht="15.75">
      <c r="B26" s="131" t="s">
        <v>284</v>
      </c>
      <c r="C26" s="206">
        <v>1</v>
      </c>
      <c r="D26" s="54">
        <f>SUM(F26,I26,J26)</f>
        <v>0</v>
      </c>
      <c r="E26" s="55"/>
      <c r="F26" s="18"/>
      <c r="G26" s="18"/>
      <c r="H26" s="18"/>
      <c r="I26" s="18"/>
      <c r="J26" s="18"/>
      <c r="K26" s="18"/>
      <c r="L26" s="18"/>
      <c r="M26" s="19"/>
      <c r="O26" s="111">
        <f>IF(D26&lt;L26+M26,"Er","")</f>
      </c>
      <c r="P26" s="111"/>
      <c r="Q26" s="111"/>
      <c r="R26" s="111"/>
      <c r="S26" s="111">
        <f t="shared" si="0"/>
      </c>
      <c r="T26" s="111">
        <f t="shared" si="1"/>
      </c>
    </row>
    <row r="27" spans="2:20" ht="15.75">
      <c r="B27" s="134" t="s">
        <v>271</v>
      </c>
      <c r="C27" s="206">
        <v>2</v>
      </c>
      <c r="D27" s="56">
        <f aca="true" t="shared" si="2" ref="D27:D33">SUM(F27,I27,J27)</f>
        <v>0</v>
      </c>
      <c r="E27" s="55"/>
      <c r="F27" s="18"/>
      <c r="G27" s="18"/>
      <c r="H27" s="18"/>
      <c r="I27" s="18"/>
      <c r="J27" s="18"/>
      <c r="K27" s="18"/>
      <c r="L27" s="18"/>
      <c r="M27" s="19"/>
      <c r="O27" s="111">
        <f aca="true" t="shared" si="3" ref="O27:O32">IF(D27&lt;L27+M27,"Er","")</f>
      </c>
      <c r="P27" s="111"/>
      <c r="Q27" s="111"/>
      <c r="R27" s="111"/>
      <c r="S27" s="111">
        <f t="shared" si="0"/>
      </c>
      <c r="T27" s="111">
        <f t="shared" si="1"/>
      </c>
    </row>
    <row r="28" spans="2:20" ht="15.75">
      <c r="B28" s="134" t="s">
        <v>131</v>
      </c>
      <c r="C28" s="206">
        <v>3</v>
      </c>
      <c r="D28" s="56">
        <f t="shared" si="2"/>
        <v>1</v>
      </c>
      <c r="E28" s="55"/>
      <c r="F28" s="18"/>
      <c r="G28" s="18"/>
      <c r="H28" s="18"/>
      <c r="I28" s="18">
        <v>1</v>
      </c>
      <c r="J28" s="18"/>
      <c r="K28" s="18"/>
      <c r="L28" s="18"/>
      <c r="M28" s="19"/>
      <c r="O28" s="111">
        <f t="shared" si="3"/>
      </c>
      <c r="P28" s="111"/>
      <c r="Q28" s="111"/>
      <c r="R28" s="111"/>
      <c r="S28" s="111">
        <f t="shared" si="0"/>
      </c>
      <c r="T28" s="111">
        <f t="shared" si="1"/>
      </c>
    </row>
    <row r="29" spans="2:20" ht="15.75">
      <c r="B29" s="135" t="s">
        <v>154</v>
      </c>
      <c r="C29" s="207">
        <v>4</v>
      </c>
      <c r="D29" s="56">
        <f t="shared" si="2"/>
        <v>1</v>
      </c>
      <c r="E29" s="55"/>
      <c r="F29" s="18"/>
      <c r="G29" s="18"/>
      <c r="H29" s="18"/>
      <c r="I29" s="18">
        <v>1</v>
      </c>
      <c r="J29" s="18"/>
      <c r="K29" s="18"/>
      <c r="L29" s="18"/>
      <c r="M29" s="19"/>
      <c r="O29" s="111">
        <f t="shared" si="3"/>
      </c>
      <c r="P29" s="111"/>
      <c r="Q29" s="111"/>
      <c r="R29" s="111"/>
      <c r="S29" s="111">
        <f t="shared" si="0"/>
      </c>
      <c r="T29" s="111">
        <f t="shared" si="1"/>
      </c>
    </row>
    <row r="30" spans="2:20" ht="15.75">
      <c r="B30" s="134" t="s">
        <v>155</v>
      </c>
      <c r="C30" s="206">
        <v>5</v>
      </c>
      <c r="D30" s="56">
        <f t="shared" si="2"/>
        <v>1</v>
      </c>
      <c r="E30" s="55"/>
      <c r="F30" s="18"/>
      <c r="G30" s="18"/>
      <c r="H30" s="18"/>
      <c r="I30" s="18">
        <v>1</v>
      </c>
      <c r="J30" s="18"/>
      <c r="K30" s="18"/>
      <c r="L30" s="18"/>
      <c r="M30" s="19"/>
      <c r="O30" s="111">
        <f t="shared" si="3"/>
      </c>
      <c r="P30" s="111"/>
      <c r="Q30" s="111"/>
      <c r="R30" s="111"/>
      <c r="S30" s="111">
        <f t="shared" si="0"/>
      </c>
      <c r="T30" s="111">
        <f t="shared" si="1"/>
      </c>
    </row>
    <row r="31" spans="2:20" ht="15.75">
      <c r="B31" s="134" t="s">
        <v>156</v>
      </c>
      <c r="C31" s="206">
        <v>6</v>
      </c>
      <c r="D31" s="56">
        <f t="shared" si="2"/>
        <v>0</v>
      </c>
      <c r="E31" s="55"/>
      <c r="F31" s="18"/>
      <c r="G31" s="18"/>
      <c r="H31" s="18"/>
      <c r="I31" s="18"/>
      <c r="J31" s="18"/>
      <c r="K31" s="18"/>
      <c r="L31" s="18"/>
      <c r="M31" s="19"/>
      <c r="O31" s="111">
        <f t="shared" si="3"/>
      </c>
      <c r="P31" s="111"/>
      <c r="Q31" s="111"/>
      <c r="R31" s="111"/>
      <c r="S31" s="111">
        <f t="shared" si="0"/>
      </c>
      <c r="T31" s="111">
        <f t="shared" si="1"/>
      </c>
    </row>
    <row r="32" spans="2:20" ht="15.75">
      <c r="B32" s="165" t="s">
        <v>342</v>
      </c>
      <c r="C32" s="429">
        <v>8</v>
      </c>
      <c r="D32" s="56">
        <f t="shared" si="2"/>
        <v>0</v>
      </c>
      <c r="E32" s="430"/>
      <c r="F32" s="50"/>
      <c r="G32" s="50"/>
      <c r="H32" s="50"/>
      <c r="I32" s="50"/>
      <c r="J32" s="50"/>
      <c r="K32" s="50"/>
      <c r="L32" s="50"/>
      <c r="M32" s="51"/>
      <c r="O32" s="111">
        <f t="shared" si="3"/>
      </c>
      <c r="P32" s="111"/>
      <c r="Q32" s="111"/>
      <c r="R32" s="111"/>
      <c r="S32" s="111">
        <f t="shared" si="0"/>
      </c>
      <c r="T32" s="111">
        <f t="shared" si="1"/>
      </c>
    </row>
    <row r="33" spans="2:20" ht="16.5" thickBot="1">
      <c r="B33" s="118" t="s">
        <v>149</v>
      </c>
      <c r="C33" s="208">
        <v>7</v>
      </c>
      <c r="D33" s="65">
        <f t="shared" si="2"/>
        <v>0</v>
      </c>
      <c r="E33" s="65"/>
      <c r="F33" s="47"/>
      <c r="G33" s="47"/>
      <c r="H33" s="47"/>
      <c r="I33" s="47"/>
      <c r="J33" s="47"/>
      <c r="K33" s="47"/>
      <c r="L33" s="47"/>
      <c r="M33" s="48"/>
      <c r="O33" s="111">
        <f>IF(D33&lt;L33+M33,"Er","")</f>
      </c>
      <c r="P33" s="111"/>
      <c r="Q33" s="111"/>
      <c r="R33" s="111"/>
      <c r="S33" s="111">
        <f>IF(L33&gt;D33,"Er","")</f>
      </c>
      <c r="T33" s="111">
        <f>IF(M33&gt;D33,"Er","")</f>
      </c>
    </row>
    <row r="34" spans="2:20" ht="3.75" customHeight="1" thickBot="1">
      <c r="B34" s="400"/>
      <c r="C34" s="401"/>
      <c r="D34" s="402"/>
      <c r="E34" s="402"/>
      <c r="F34" s="403"/>
      <c r="G34" s="403"/>
      <c r="H34" s="403"/>
      <c r="I34" s="403"/>
      <c r="J34" s="403"/>
      <c r="K34" s="403"/>
      <c r="L34" s="403"/>
      <c r="M34" s="403"/>
      <c r="O34" s="220"/>
      <c r="P34" s="220"/>
      <c r="Q34" s="220"/>
      <c r="R34" s="220"/>
      <c r="S34" s="220"/>
      <c r="T34" s="220"/>
    </row>
    <row r="35" spans="2:13" ht="15.75">
      <c r="B35" s="638" t="s">
        <v>329</v>
      </c>
      <c r="C35" s="210"/>
      <c r="D35" s="646" t="s">
        <v>37</v>
      </c>
      <c r="E35" s="211"/>
      <c r="F35" s="667" t="s">
        <v>4</v>
      </c>
      <c r="G35" s="668"/>
      <c r="H35" s="668"/>
      <c r="I35" s="668"/>
      <c r="J35" s="669"/>
      <c r="K35" s="175"/>
      <c r="L35" s="650" t="s">
        <v>38</v>
      </c>
      <c r="M35" s="651"/>
    </row>
    <row r="36" spans="2:31" ht="15.75">
      <c r="B36" s="639"/>
      <c r="C36" s="212"/>
      <c r="D36" s="647"/>
      <c r="E36" s="213"/>
      <c r="F36" s="176" t="s">
        <v>142</v>
      </c>
      <c r="G36" s="176"/>
      <c r="H36" s="176"/>
      <c r="I36" s="176" t="s">
        <v>143</v>
      </c>
      <c r="J36" s="176" t="s">
        <v>144</v>
      </c>
      <c r="K36" s="176"/>
      <c r="L36" s="176" t="s">
        <v>39</v>
      </c>
      <c r="M36" s="177" t="s">
        <v>40</v>
      </c>
      <c r="AE36" s="83">
        <v>0</v>
      </c>
    </row>
    <row r="37" spans="2:20" ht="15.75">
      <c r="B37" s="178" t="s">
        <v>153</v>
      </c>
      <c r="C37" s="179"/>
      <c r="D37" s="10">
        <f>SUM(D39:D41)</f>
        <v>4</v>
      </c>
      <c r="E37" s="20"/>
      <c r="F37" s="20">
        <f>SUM(F39:F41)</f>
        <v>0</v>
      </c>
      <c r="G37" s="20"/>
      <c r="H37" s="20"/>
      <c r="I37" s="20">
        <f>SUM(I39:I41)</f>
        <v>4</v>
      </c>
      <c r="J37" s="20">
        <f>SUM(J39:J41)</f>
        <v>0</v>
      </c>
      <c r="K37" s="20"/>
      <c r="L37" s="20">
        <f>SUM(L39:L41)</f>
        <v>0</v>
      </c>
      <c r="M37" s="66">
        <f>SUM(M39:M41)</f>
        <v>0</v>
      </c>
      <c r="O37" s="111">
        <f>IF(D37&lt;L37+M37,"Er","")</f>
      </c>
      <c r="P37" s="111"/>
      <c r="Q37" s="111"/>
      <c r="R37" s="111"/>
      <c r="S37" s="111">
        <f>IF(L37&gt;D37,"Er","")</f>
      </c>
      <c r="T37" s="111">
        <f>IF(M37&gt;D37,"Er","")</f>
      </c>
    </row>
    <row r="38" spans="2:31" ht="15.75" hidden="1">
      <c r="B38" s="180"/>
      <c r="C38" s="205" t="s">
        <v>249</v>
      </c>
      <c r="D38" s="20">
        <v>3</v>
      </c>
      <c r="E38" s="20"/>
      <c r="F38" s="20">
        <v>1</v>
      </c>
      <c r="G38" s="20"/>
      <c r="H38" s="20"/>
      <c r="I38" s="20">
        <v>2</v>
      </c>
      <c r="J38" s="20">
        <v>3</v>
      </c>
      <c r="K38" s="20">
        <v>-99</v>
      </c>
      <c r="L38" s="20">
        <v>1</v>
      </c>
      <c r="M38" s="20">
        <v>2</v>
      </c>
      <c r="O38" s="111">
        <f>IF(D38&lt;L38+M38,"Er","")</f>
      </c>
      <c r="P38" s="111"/>
      <c r="Q38" s="111"/>
      <c r="R38" s="111"/>
      <c r="S38" s="111">
        <f>IF(L38&gt;D38,"Er","")</f>
      </c>
      <c r="T38" s="111">
        <f>IF(M38&gt;D38,"Er","")</f>
      </c>
      <c r="AD38" s="86"/>
      <c r="AE38" s="86"/>
    </row>
    <row r="39" spans="2:20" ht="15.75">
      <c r="B39" s="131" t="s">
        <v>330</v>
      </c>
      <c r="C39" s="181">
        <v>6</v>
      </c>
      <c r="D39" s="56">
        <f>SUM(F39,I39,J39)</f>
        <v>1</v>
      </c>
      <c r="E39" s="54"/>
      <c r="F39" s="22"/>
      <c r="G39" s="22"/>
      <c r="H39" s="22"/>
      <c r="I39" s="22">
        <v>1</v>
      </c>
      <c r="J39" s="22"/>
      <c r="K39" s="22"/>
      <c r="L39" s="22"/>
      <c r="M39" s="23"/>
      <c r="O39" s="111">
        <f>IF(D39&lt;L39+M39,"Er","")</f>
      </c>
      <c r="P39" s="111"/>
      <c r="Q39" s="111"/>
      <c r="R39" s="111"/>
      <c r="S39" s="111">
        <f>IF(L39&gt;D39,"Er","")</f>
      </c>
      <c r="T39" s="111">
        <f>IF(M39&gt;D39,"Er","")</f>
      </c>
    </row>
    <row r="40" spans="2:20" ht="15.75">
      <c r="B40" s="134" t="s">
        <v>331</v>
      </c>
      <c r="C40" s="183">
        <v>7</v>
      </c>
      <c r="D40" s="56">
        <f>SUM(F40,I40,J40)</f>
        <v>1</v>
      </c>
      <c r="E40" s="56"/>
      <c r="F40" s="18"/>
      <c r="G40" s="18"/>
      <c r="H40" s="18"/>
      <c r="I40" s="18">
        <v>1</v>
      </c>
      <c r="J40" s="18"/>
      <c r="K40" s="18"/>
      <c r="L40" s="18"/>
      <c r="M40" s="19"/>
      <c r="O40" s="111">
        <f>IF(D40&lt;L40+M40,"Er","")</f>
      </c>
      <c r="P40" s="111"/>
      <c r="Q40" s="111"/>
      <c r="R40" s="111"/>
      <c r="S40" s="111">
        <f>IF(L40&gt;D40,"Er","")</f>
      </c>
      <c r="T40" s="111">
        <f>IF(M40&gt;D40,"Er","")</f>
      </c>
    </row>
    <row r="41" spans="2:20" ht="16.5" thickBot="1">
      <c r="B41" s="118" t="s">
        <v>332</v>
      </c>
      <c r="C41" s="208">
        <v>8</v>
      </c>
      <c r="D41" s="65">
        <f>SUM(F41,I41,J41)</f>
        <v>2</v>
      </c>
      <c r="E41" s="65"/>
      <c r="F41" s="47"/>
      <c r="G41" s="47"/>
      <c r="H41" s="47"/>
      <c r="I41" s="47">
        <v>2</v>
      </c>
      <c r="J41" s="47"/>
      <c r="K41" s="47"/>
      <c r="L41" s="47"/>
      <c r="M41" s="48"/>
      <c r="O41" s="111">
        <f>IF(D41&lt;L41+M41,"Er","")</f>
      </c>
      <c r="P41" s="111"/>
      <c r="Q41" s="111"/>
      <c r="R41" s="111"/>
      <c r="S41" s="111">
        <f>IF(L41&gt;D41,"Er","")</f>
      </c>
      <c r="T41" s="111">
        <f>IF(M41&gt;D41,"Er","")</f>
      </c>
    </row>
    <row r="42" spans="2:3" ht="4.5" customHeight="1" thickBot="1">
      <c r="B42" s="209"/>
      <c r="C42" s="209"/>
    </row>
    <row r="43" spans="2:13" ht="15.75">
      <c r="B43" s="638" t="s">
        <v>333</v>
      </c>
      <c r="C43" s="210"/>
      <c r="D43" s="646" t="s">
        <v>37</v>
      </c>
      <c r="E43" s="211"/>
      <c r="F43" s="667" t="s">
        <v>4</v>
      </c>
      <c r="G43" s="668"/>
      <c r="H43" s="668"/>
      <c r="I43" s="668"/>
      <c r="J43" s="669"/>
      <c r="K43" s="175"/>
      <c r="L43" s="650" t="s">
        <v>38</v>
      </c>
      <c r="M43" s="651"/>
    </row>
    <row r="44" spans="2:31" ht="15.75">
      <c r="B44" s="639"/>
      <c r="C44" s="212"/>
      <c r="D44" s="647"/>
      <c r="E44" s="213"/>
      <c r="F44" s="176" t="s">
        <v>142</v>
      </c>
      <c r="G44" s="176"/>
      <c r="H44" s="176"/>
      <c r="I44" s="176" t="s">
        <v>143</v>
      </c>
      <c r="J44" s="176" t="s">
        <v>144</v>
      </c>
      <c r="K44" s="176"/>
      <c r="L44" s="176" t="s">
        <v>39</v>
      </c>
      <c r="M44" s="177" t="s">
        <v>40</v>
      </c>
      <c r="AE44" s="83">
        <v>0</v>
      </c>
    </row>
    <row r="45" spans="2:20" ht="15.75">
      <c r="B45" s="178" t="s">
        <v>153</v>
      </c>
      <c r="C45" s="179"/>
      <c r="D45" s="10">
        <f>SUM(D47:D50)</f>
        <v>4</v>
      </c>
      <c r="E45" s="20"/>
      <c r="F45" s="20">
        <f>SUM(F47:F50)</f>
        <v>0</v>
      </c>
      <c r="G45" s="20"/>
      <c r="H45" s="20"/>
      <c r="I45" s="20">
        <f>SUM(I47:I50)</f>
        <v>4</v>
      </c>
      <c r="J45" s="20">
        <f>SUM(J47:J50)</f>
        <v>0</v>
      </c>
      <c r="K45" s="20"/>
      <c r="L45" s="20">
        <f>SUM(L47:L50)</f>
        <v>0</v>
      </c>
      <c r="M45" s="66">
        <f>SUM(M47:M50)</f>
        <v>0</v>
      </c>
      <c r="O45" s="111">
        <f aca="true" t="shared" si="4" ref="O45:O51">IF(D45&lt;L45+M45,"Er","")</f>
      </c>
      <c r="P45" s="111"/>
      <c r="Q45" s="111"/>
      <c r="R45" s="111"/>
      <c r="S45" s="111">
        <f aca="true" t="shared" si="5" ref="S45:S51">IF(L45&gt;D45,"Er","")</f>
      </c>
      <c r="T45" s="111">
        <f aca="true" t="shared" si="6" ref="T45:T51">IF(M45&gt;D45,"Er","")</f>
      </c>
    </row>
    <row r="46" spans="2:31" ht="15.75" hidden="1">
      <c r="B46" s="180"/>
      <c r="C46" s="205" t="s">
        <v>249</v>
      </c>
      <c r="D46" s="20">
        <v>3</v>
      </c>
      <c r="E46" s="20"/>
      <c r="F46" s="20">
        <v>1</v>
      </c>
      <c r="G46" s="20"/>
      <c r="H46" s="20"/>
      <c r="I46" s="20">
        <v>2</v>
      </c>
      <c r="J46" s="20">
        <v>3</v>
      </c>
      <c r="K46" s="20">
        <v>-99</v>
      </c>
      <c r="L46" s="20">
        <v>1</v>
      </c>
      <c r="M46" s="20">
        <v>2</v>
      </c>
      <c r="O46" s="111">
        <f t="shared" si="4"/>
      </c>
      <c r="P46" s="111"/>
      <c r="Q46" s="111"/>
      <c r="R46" s="111"/>
      <c r="S46" s="111">
        <f t="shared" si="5"/>
      </c>
      <c r="T46" s="111">
        <f t="shared" si="6"/>
      </c>
      <c r="AD46" s="86"/>
      <c r="AE46" s="86"/>
    </row>
    <row r="47" spans="2:20" ht="15.75">
      <c r="B47" s="131" t="s">
        <v>273</v>
      </c>
      <c r="C47" s="181">
        <v>1</v>
      </c>
      <c r="D47" s="56">
        <f>SUM(F47,I47,J47)</f>
        <v>1</v>
      </c>
      <c r="E47" s="54"/>
      <c r="F47" s="22"/>
      <c r="G47" s="22"/>
      <c r="H47" s="22"/>
      <c r="I47" s="22">
        <v>1</v>
      </c>
      <c r="J47" s="22"/>
      <c r="K47" s="22"/>
      <c r="L47" s="22"/>
      <c r="M47" s="23"/>
      <c r="O47" s="111">
        <f t="shared" si="4"/>
      </c>
      <c r="P47" s="111"/>
      <c r="Q47" s="111"/>
      <c r="R47" s="111"/>
      <c r="S47" s="111">
        <f t="shared" si="5"/>
      </c>
      <c r="T47" s="111">
        <f t="shared" si="6"/>
      </c>
    </row>
    <row r="48" spans="2:20" ht="15.75">
      <c r="B48" s="134" t="s">
        <v>192</v>
      </c>
      <c r="C48" s="183">
        <v>2</v>
      </c>
      <c r="D48" s="56">
        <f>SUM(F48,I48,J48)</f>
        <v>1</v>
      </c>
      <c r="E48" s="56"/>
      <c r="F48" s="18"/>
      <c r="G48" s="18"/>
      <c r="H48" s="18"/>
      <c r="I48" s="18">
        <v>1</v>
      </c>
      <c r="J48" s="18"/>
      <c r="K48" s="18"/>
      <c r="L48" s="18"/>
      <c r="M48" s="19"/>
      <c r="O48" s="111">
        <f t="shared" si="4"/>
      </c>
      <c r="P48" s="111"/>
      <c r="Q48" s="111"/>
      <c r="R48" s="111"/>
      <c r="S48" s="111">
        <f t="shared" si="5"/>
      </c>
      <c r="T48" s="111">
        <f t="shared" si="6"/>
      </c>
    </row>
    <row r="49" spans="2:20" ht="15.75">
      <c r="B49" s="134" t="s">
        <v>193</v>
      </c>
      <c r="C49" s="183">
        <v>3</v>
      </c>
      <c r="D49" s="56">
        <f>SUM(F49,I49,J49)</f>
        <v>1</v>
      </c>
      <c r="E49" s="56"/>
      <c r="F49" s="18"/>
      <c r="G49" s="18"/>
      <c r="H49" s="18"/>
      <c r="I49" s="18">
        <v>1</v>
      </c>
      <c r="J49" s="18"/>
      <c r="K49" s="18"/>
      <c r="L49" s="18"/>
      <c r="M49" s="19"/>
      <c r="O49" s="111">
        <f t="shared" si="4"/>
      </c>
      <c r="P49" s="111"/>
      <c r="Q49" s="111"/>
      <c r="R49" s="111"/>
      <c r="S49" s="111">
        <f t="shared" si="5"/>
      </c>
      <c r="T49" s="111">
        <f t="shared" si="6"/>
      </c>
    </row>
    <row r="50" spans="2:20" ht="16.5" thickBot="1">
      <c r="B50" s="118" t="s">
        <v>149</v>
      </c>
      <c r="C50" s="208">
        <v>4</v>
      </c>
      <c r="D50" s="65">
        <f>SUM(F50,I50,J50)</f>
        <v>1</v>
      </c>
      <c r="E50" s="65"/>
      <c r="F50" s="47"/>
      <c r="G50" s="47"/>
      <c r="H50" s="47"/>
      <c r="I50" s="47">
        <v>1</v>
      </c>
      <c r="J50" s="47"/>
      <c r="K50" s="47"/>
      <c r="L50" s="47"/>
      <c r="M50" s="48"/>
      <c r="O50" s="111">
        <f t="shared" si="4"/>
      </c>
      <c r="P50" s="111"/>
      <c r="Q50" s="111"/>
      <c r="R50" s="111"/>
      <c r="S50" s="111">
        <f t="shared" si="5"/>
      </c>
      <c r="T50" s="111">
        <f t="shared" si="6"/>
      </c>
    </row>
    <row r="51" spans="4:31" s="93" customFormat="1" ht="4.5" customHeight="1" thickBot="1"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5"/>
      <c r="O51" s="83">
        <f t="shared" si="4"/>
      </c>
      <c r="P51" s="83"/>
      <c r="Q51" s="83"/>
      <c r="R51" s="83"/>
      <c r="S51" s="83">
        <f t="shared" si="5"/>
      </c>
      <c r="T51" s="83">
        <f t="shared" si="6"/>
      </c>
      <c r="U51" s="83"/>
      <c r="AD51" s="83"/>
      <c r="AE51" s="83"/>
    </row>
    <row r="52" spans="2:20" ht="15.75">
      <c r="B52" s="693" t="s">
        <v>334</v>
      </c>
      <c r="C52" s="200"/>
      <c r="D52" s="678" t="s">
        <v>37</v>
      </c>
      <c r="E52" s="201"/>
      <c r="F52" s="667" t="s">
        <v>4</v>
      </c>
      <c r="G52" s="668"/>
      <c r="H52" s="668"/>
      <c r="I52" s="668"/>
      <c r="J52" s="669"/>
      <c r="K52" s="175"/>
      <c r="L52" s="650" t="s">
        <v>38</v>
      </c>
      <c r="M52" s="651"/>
      <c r="O52" s="83"/>
      <c r="P52" s="83"/>
      <c r="Q52" s="83"/>
      <c r="R52" s="83"/>
      <c r="S52" s="83"/>
      <c r="T52" s="83"/>
    </row>
    <row r="53" spans="2:13" ht="15.75">
      <c r="B53" s="694"/>
      <c r="C53" s="202"/>
      <c r="D53" s="679"/>
      <c r="E53" s="203"/>
      <c r="F53" s="176" t="s">
        <v>142</v>
      </c>
      <c r="G53" s="176"/>
      <c r="H53" s="176"/>
      <c r="I53" s="176" t="s">
        <v>143</v>
      </c>
      <c r="J53" s="176" t="s">
        <v>144</v>
      </c>
      <c r="K53" s="176"/>
      <c r="L53" s="176" t="s">
        <v>39</v>
      </c>
      <c r="M53" s="177" t="s">
        <v>40</v>
      </c>
    </row>
    <row r="54" spans="2:20" ht="15.75">
      <c r="B54" s="178" t="s">
        <v>157</v>
      </c>
      <c r="C54" s="179"/>
      <c r="D54" s="10">
        <f>SUM(D56:D65)</f>
        <v>3</v>
      </c>
      <c r="E54" s="53"/>
      <c r="F54" s="20">
        <f>SUM(F56:F65)</f>
        <v>0</v>
      </c>
      <c r="G54" s="20"/>
      <c r="H54" s="20"/>
      <c r="I54" s="20">
        <f>SUM(I56:I65)</f>
        <v>3</v>
      </c>
      <c r="J54" s="20">
        <f>SUM(J56:J65)</f>
        <v>0</v>
      </c>
      <c r="K54" s="20"/>
      <c r="L54" s="20">
        <f>SUM(L56:L65)</f>
        <v>0</v>
      </c>
      <c r="M54" s="66">
        <f>SUM(M56:M65)</f>
        <v>0</v>
      </c>
      <c r="O54" s="111">
        <f aca="true" t="shared" si="7" ref="O54:O65">IF(D54&lt;L54+M54,"Er","")</f>
      </c>
      <c r="P54" s="111"/>
      <c r="Q54" s="111"/>
      <c r="R54" s="111"/>
      <c r="S54" s="111">
        <f aca="true" t="shared" si="8" ref="S54:S59">IF(L54&gt;D54,"Er","")</f>
      </c>
      <c r="T54" s="111">
        <f aca="true" t="shared" si="9" ref="T54:T59">IF(M54&gt;D54,"Er","")</f>
      </c>
    </row>
    <row r="55" spans="2:31" ht="15.75" hidden="1">
      <c r="B55" s="180"/>
      <c r="C55" s="205" t="s">
        <v>249</v>
      </c>
      <c r="D55" s="20">
        <v>3</v>
      </c>
      <c r="E55" s="20"/>
      <c r="F55" s="20">
        <v>1</v>
      </c>
      <c r="G55" s="20"/>
      <c r="H55" s="20"/>
      <c r="I55" s="20">
        <v>2</v>
      </c>
      <c r="J55" s="20">
        <v>3</v>
      </c>
      <c r="K55" s="20">
        <v>-99</v>
      </c>
      <c r="L55" s="20">
        <v>1</v>
      </c>
      <c r="M55" s="20">
        <v>2</v>
      </c>
      <c r="O55" s="111">
        <f t="shared" si="7"/>
      </c>
      <c r="P55" s="111"/>
      <c r="Q55" s="111"/>
      <c r="R55" s="111"/>
      <c r="S55" s="111">
        <f t="shared" si="8"/>
      </c>
      <c r="T55" s="111">
        <f t="shared" si="9"/>
      </c>
      <c r="AD55" s="86"/>
      <c r="AE55" s="86"/>
    </row>
    <row r="56" spans="2:20" ht="15.75">
      <c r="B56" s="131" t="s">
        <v>274</v>
      </c>
      <c r="C56" s="181">
        <v>1</v>
      </c>
      <c r="D56" s="56">
        <f aca="true" t="shared" si="10" ref="D56:D65">SUM(F56,I56,J56)</f>
        <v>1</v>
      </c>
      <c r="E56" s="54"/>
      <c r="F56" s="22"/>
      <c r="G56" s="22"/>
      <c r="H56" s="22"/>
      <c r="I56" s="22">
        <v>1</v>
      </c>
      <c r="J56" s="22"/>
      <c r="K56" s="22"/>
      <c r="L56" s="22"/>
      <c r="M56" s="23"/>
      <c r="O56" s="111">
        <f t="shared" si="7"/>
      </c>
      <c r="P56" s="111"/>
      <c r="Q56" s="111"/>
      <c r="R56" s="111"/>
      <c r="S56" s="111">
        <f t="shared" si="8"/>
      </c>
      <c r="T56" s="111">
        <f t="shared" si="9"/>
      </c>
    </row>
    <row r="57" spans="2:20" ht="15.75">
      <c r="B57" s="134" t="s">
        <v>158</v>
      </c>
      <c r="C57" s="183">
        <v>2</v>
      </c>
      <c r="D57" s="56">
        <f t="shared" si="10"/>
        <v>0</v>
      </c>
      <c r="E57" s="56"/>
      <c r="F57" s="18"/>
      <c r="G57" s="18"/>
      <c r="H57" s="18"/>
      <c r="I57" s="18"/>
      <c r="J57" s="18"/>
      <c r="K57" s="18"/>
      <c r="L57" s="18"/>
      <c r="M57" s="19"/>
      <c r="O57" s="111">
        <f t="shared" si="7"/>
      </c>
      <c r="P57" s="111"/>
      <c r="Q57" s="111"/>
      <c r="R57" s="111"/>
      <c r="S57" s="111">
        <f t="shared" si="8"/>
      </c>
      <c r="T57" s="111">
        <f t="shared" si="9"/>
      </c>
    </row>
    <row r="58" spans="2:20" ht="15.75">
      <c r="B58" s="134" t="s">
        <v>159</v>
      </c>
      <c r="C58" s="183">
        <v>3</v>
      </c>
      <c r="D58" s="56">
        <f t="shared" si="10"/>
        <v>0</v>
      </c>
      <c r="E58" s="56"/>
      <c r="F58" s="18"/>
      <c r="G58" s="18"/>
      <c r="H58" s="18"/>
      <c r="I58" s="18"/>
      <c r="J58" s="18"/>
      <c r="K58" s="18"/>
      <c r="L58" s="18"/>
      <c r="M58" s="19"/>
      <c r="O58" s="111">
        <f t="shared" si="7"/>
      </c>
      <c r="P58" s="111"/>
      <c r="Q58" s="111"/>
      <c r="R58" s="111"/>
      <c r="S58" s="111">
        <f t="shared" si="8"/>
      </c>
      <c r="T58" s="111">
        <f t="shared" si="9"/>
      </c>
    </row>
    <row r="59" spans="2:20" ht="15.75">
      <c r="B59" s="134" t="s">
        <v>160</v>
      </c>
      <c r="C59" s="183">
        <v>4</v>
      </c>
      <c r="D59" s="56">
        <f t="shared" si="10"/>
        <v>0</v>
      </c>
      <c r="E59" s="56"/>
      <c r="F59" s="18"/>
      <c r="G59" s="18"/>
      <c r="H59" s="18"/>
      <c r="I59" s="18"/>
      <c r="J59" s="18"/>
      <c r="K59" s="18"/>
      <c r="L59" s="18"/>
      <c r="M59" s="19"/>
      <c r="O59" s="111">
        <f t="shared" si="7"/>
      </c>
      <c r="P59" s="111"/>
      <c r="Q59" s="111"/>
      <c r="R59" s="111"/>
      <c r="S59" s="111">
        <f t="shared" si="8"/>
      </c>
      <c r="T59" s="111">
        <f t="shared" si="9"/>
      </c>
    </row>
    <row r="60" spans="2:20" ht="15.75">
      <c r="B60" s="134" t="s">
        <v>161</v>
      </c>
      <c r="C60" s="183">
        <v>5</v>
      </c>
      <c r="D60" s="56">
        <f t="shared" si="10"/>
        <v>1</v>
      </c>
      <c r="E60" s="56"/>
      <c r="F60" s="18"/>
      <c r="G60" s="18"/>
      <c r="H60" s="18"/>
      <c r="I60" s="18">
        <v>1</v>
      </c>
      <c r="J60" s="18"/>
      <c r="K60" s="18"/>
      <c r="L60" s="18"/>
      <c r="M60" s="19"/>
      <c r="O60" s="111">
        <f t="shared" si="7"/>
      </c>
      <c r="P60" s="111"/>
      <c r="Q60" s="111"/>
      <c r="R60" s="111"/>
      <c r="S60" s="111">
        <f aca="true" t="shared" si="11" ref="S60:S65">IF(L60&gt;D60,"Er","")</f>
      </c>
      <c r="T60" s="111">
        <f aca="true" t="shared" si="12" ref="T60:T65">IF(M60&gt;D60,"Er","")</f>
      </c>
    </row>
    <row r="61" spans="2:20" s="404" customFormat="1" ht="15.75" hidden="1">
      <c r="B61" s="405" t="s">
        <v>162</v>
      </c>
      <c r="C61" s="406">
        <v>6</v>
      </c>
      <c r="D61" s="407">
        <f t="shared" si="10"/>
        <v>0</v>
      </c>
      <c r="E61" s="407"/>
      <c r="F61" s="408"/>
      <c r="G61" s="408"/>
      <c r="H61" s="408"/>
      <c r="I61" s="408"/>
      <c r="J61" s="408"/>
      <c r="K61" s="408"/>
      <c r="L61" s="408"/>
      <c r="M61" s="409"/>
      <c r="O61" s="111">
        <f t="shared" si="7"/>
      </c>
      <c r="P61" s="111"/>
      <c r="Q61" s="111"/>
      <c r="R61" s="111"/>
      <c r="S61" s="111">
        <f t="shared" si="11"/>
      </c>
      <c r="T61" s="111">
        <f t="shared" si="12"/>
      </c>
    </row>
    <row r="62" spans="2:20" ht="15.75">
      <c r="B62" s="134" t="s">
        <v>163</v>
      </c>
      <c r="C62" s="183">
        <v>7</v>
      </c>
      <c r="D62" s="56">
        <f t="shared" si="10"/>
        <v>1</v>
      </c>
      <c r="E62" s="56"/>
      <c r="F62" s="18"/>
      <c r="G62" s="18"/>
      <c r="H62" s="18"/>
      <c r="I62" s="18">
        <v>1</v>
      </c>
      <c r="J62" s="18"/>
      <c r="K62" s="18"/>
      <c r="L62" s="18"/>
      <c r="M62" s="19"/>
      <c r="O62" s="111">
        <f t="shared" si="7"/>
      </c>
      <c r="P62" s="111"/>
      <c r="Q62" s="111"/>
      <c r="R62" s="111"/>
      <c r="S62" s="111">
        <f t="shared" si="11"/>
      </c>
      <c r="T62" s="111">
        <f t="shared" si="12"/>
      </c>
    </row>
    <row r="63" spans="2:20" ht="15.75">
      <c r="B63" s="373" t="s">
        <v>300</v>
      </c>
      <c r="C63" s="183">
        <v>8</v>
      </c>
      <c r="D63" s="56">
        <f t="shared" si="10"/>
        <v>0</v>
      </c>
      <c r="E63" s="56"/>
      <c r="F63" s="18"/>
      <c r="G63" s="18"/>
      <c r="H63" s="18"/>
      <c r="I63" s="18"/>
      <c r="J63" s="18"/>
      <c r="K63" s="18"/>
      <c r="L63" s="18"/>
      <c r="M63" s="19"/>
      <c r="O63" s="111">
        <f t="shared" si="7"/>
      </c>
      <c r="P63" s="111"/>
      <c r="Q63" s="111"/>
      <c r="R63" s="111"/>
      <c r="S63" s="111">
        <f t="shared" si="11"/>
      </c>
      <c r="T63" s="111">
        <f t="shared" si="12"/>
      </c>
    </row>
    <row r="64" spans="2:20" ht="15.75">
      <c r="B64" s="135" t="s">
        <v>164</v>
      </c>
      <c r="C64" s="217">
        <v>9</v>
      </c>
      <c r="D64" s="56">
        <f t="shared" si="10"/>
        <v>0</v>
      </c>
      <c r="E64" s="56"/>
      <c r="F64" s="18"/>
      <c r="G64" s="18"/>
      <c r="H64" s="18"/>
      <c r="I64" s="18"/>
      <c r="J64" s="18"/>
      <c r="K64" s="18"/>
      <c r="L64" s="18"/>
      <c r="M64" s="19"/>
      <c r="O64" s="111">
        <f t="shared" si="7"/>
      </c>
      <c r="P64" s="111"/>
      <c r="Q64" s="111"/>
      <c r="R64" s="111"/>
      <c r="S64" s="111">
        <f t="shared" si="11"/>
      </c>
      <c r="T64" s="111">
        <f t="shared" si="12"/>
      </c>
    </row>
    <row r="65" spans="2:20" ht="16.5" thickBot="1">
      <c r="B65" s="337" t="s">
        <v>149</v>
      </c>
      <c r="C65" s="218">
        <v>10</v>
      </c>
      <c r="D65" s="65">
        <f t="shared" si="10"/>
        <v>0</v>
      </c>
      <c r="E65" s="65"/>
      <c r="F65" s="47"/>
      <c r="G65" s="47"/>
      <c r="H65" s="47"/>
      <c r="I65" s="47"/>
      <c r="J65" s="47"/>
      <c r="K65" s="47"/>
      <c r="L65" s="47"/>
      <c r="M65" s="48"/>
      <c r="O65" s="111">
        <f t="shared" si="7"/>
      </c>
      <c r="P65" s="111"/>
      <c r="Q65" s="111"/>
      <c r="R65" s="111"/>
      <c r="S65" s="111">
        <f t="shared" si="11"/>
      </c>
      <c r="T65" s="111">
        <f t="shared" si="12"/>
      </c>
    </row>
    <row r="66" spans="2:20" ht="4.5" customHeight="1" thickBot="1">
      <c r="B66" s="219"/>
      <c r="C66" s="219"/>
      <c r="D66" s="67"/>
      <c r="E66" s="67"/>
      <c r="F66" s="141"/>
      <c r="G66" s="141"/>
      <c r="H66" s="141"/>
      <c r="I66" s="141"/>
      <c r="J66" s="141"/>
      <c r="K66" s="141"/>
      <c r="L66" s="141"/>
      <c r="M66" s="141"/>
      <c r="O66" s="220"/>
      <c r="P66" s="220"/>
      <c r="Q66" s="220"/>
      <c r="R66" s="220"/>
      <c r="S66" s="220"/>
      <c r="T66" s="220"/>
    </row>
    <row r="67" spans="2:13" ht="15.75">
      <c r="B67" s="638" t="s">
        <v>335</v>
      </c>
      <c r="C67" s="210"/>
      <c r="D67" s="646" t="s">
        <v>37</v>
      </c>
      <c r="E67" s="211"/>
      <c r="F67" s="667" t="s">
        <v>4</v>
      </c>
      <c r="G67" s="668"/>
      <c r="H67" s="668"/>
      <c r="I67" s="668"/>
      <c r="J67" s="669"/>
      <c r="K67" s="175"/>
      <c r="L67" s="650" t="s">
        <v>38</v>
      </c>
      <c r="M67" s="651"/>
    </row>
    <row r="68" spans="2:13" ht="15.75">
      <c r="B68" s="639"/>
      <c r="C68" s="212"/>
      <c r="D68" s="647"/>
      <c r="E68" s="213"/>
      <c r="F68" s="176" t="s">
        <v>142</v>
      </c>
      <c r="G68" s="176"/>
      <c r="H68" s="176"/>
      <c r="I68" s="176" t="s">
        <v>143</v>
      </c>
      <c r="J68" s="176" t="s">
        <v>144</v>
      </c>
      <c r="K68" s="176"/>
      <c r="L68" s="176" t="s">
        <v>39</v>
      </c>
      <c r="M68" s="177" t="s">
        <v>40</v>
      </c>
    </row>
    <row r="69" spans="2:20" ht="15.75">
      <c r="B69" s="178" t="s">
        <v>153</v>
      </c>
      <c r="C69" s="179"/>
      <c r="D69" s="10">
        <f>SUM(D71:D73)</f>
        <v>1</v>
      </c>
      <c r="E69" s="20"/>
      <c r="F69" s="20">
        <f>SUM(F71:F73)</f>
        <v>0</v>
      </c>
      <c r="G69" s="20"/>
      <c r="H69" s="20"/>
      <c r="I69" s="20">
        <f>SUM(I71:I73)</f>
        <v>1</v>
      </c>
      <c r="J69" s="20">
        <f>SUM(J71:J73)</f>
        <v>0</v>
      </c>
      <c r="K69" s="20"/>
      <c r="L69" s="20">
        <f>SUM(L71:L73)</f>
        <v>0</v>
      </c>
      <c r="M69" s="66">
        <f>SUM(M71:M73)</f>
        <v>0</v>
      </c>
      <c r="O69" s="111">
        <f>IF(D69&lt;L69+M69,"Er","")</f>
      </c>
      <c r="P69" s="111"/>
      <c r="Q69" s="111"/>
      <c r="R69" s="111"/>
      <c r="S69" s="111">
        <f>IF(L69&gt;D69,"Er","")</f>
      </c>
      <c r="T69" s="111">
        <f>IF(M69&gt;D69,"Er","")</f>
      </c>
    </row>
    <row r="70" spans="2:31" ht="15.75" hidden="1">
      <c r="B70" s="180"/>
      <c r="C70" s="205" t="s">
        <v>249</v>
      </c>
      <c r="D70" s="20">
        <v>3</v>
      </c>
      <c r="E70" s="20"/>
      <c r="F70" s="20">
        <v>1</v>
      </c>
      <c r="G70" s="20"/>
      <c r="H70" s="20"/>
      <c r="I70" s="20">
        <v>2</v>
      </c>
      <c r="J70" s="20">
        <v>3</v>
      </c>
      <c r="K70" s="20">
        <v>-99</v>
      </c>
      <c r="L70" s="20">
        <v>1</v>
      </c>
      <c r="M70" s="20">
        <v>2</v>
      </c>
      <c r="O70" s="111">
        <f>IF(D70&lt;L70+M70,"Er","")</f>
      </c>
      <c r="P70" s="111"/>
      <c r="Q70" s="111"/>
      <c r="R70" s="111"/>
      <c r="S70" s="111">
        <f>IF(L70&gt;D70,"Er","")</f>
      </c>
      <c r="T70" s="111">
        <f>IF(M70&gt;D70,"Er","")</f>
      </c>
      <c r="AD70" s="86"/>
      <c r="AE70" s="86"/>
    </row>
    <row r="71" spans="2:20" ht="15.75">
      <c r="B71" s="131" t="s">
        <v>275</v>
      </c>
      <c r="C71" s="181">
        <v>1</v>
      </c>
      <c r="D71" s="56">
        <f>SUM(F71,I71,J71)</f>
        <v>1</v>
      </c>
      <c r="E71" s="54"/>
      <c r="F71" s="22"/>
      <c r="G71" s="22"/>
      <c r="H71" s="22"/>
      <c r="I71" s="22">
        <v>1</v>
      </c>
      <c r="J71" s="22"/>
      <c r="K71" s="22"/>
      <c r="L71" s="22"/>
      <c r="M71" s="23"/>
      <c r="O71" s="111">
        <f>IF(D71&lt;L71+M71,"Er","")</f>
      </c>
      <c r="P71" s="111"/>
      <c r="Q71" s="111"/>
      <c r="R71" s="111"/>
      <c r="S71" s="111">
        <f>IF(L71&gt;D71,"Er","")</f>
      </c>
      <c r="T71" s="111">
        <f>IF(M71&gt;D71,"Er","")</f>
      </c>
    </row>
    <row r="72" spans="2:20" ht="15.75">
      <c r="B72" s="134" t="s">
        <v>194</v>
      </c>
      <c r="C72" s="183">
        <v>2</v>
      </c>
      <c r="D72" s="56">
        <f>SUM(F72,I72,J72)</f>
        <v>0</v>
      </c>
      <c r="E72" s="56"/>
      <c r="F72" s="18"/>
      <c r="G72" s="18"/>
      <c r="H72" s="18"/>
      <c r="I72" s="18"/>
      <c r="J72" s="18"/>
      <c r="K72" s="18"/>
      <c r="L72" s="18"/>
      <c r="M72" s="19"/>
      <c r="O72" s="111">
        <f>IF(D72&lt;L72+M72,"Er","")</f>
      </c>
      <c r="P72" s="111"/>
      <c r="Q72" s="111"/>
      <c r="R72" s="111"/>
      <c r="S72" s="111">
        <f>IF(L72&gt;D72,"Er","")</f>
      </c>
      <c r="T72" s="111">
        <f>IF(M72&gt;D72,"Er","")</f>
      </c>
    </row>
    <row r="73" spans="2:20" ht="16.5" thickBot="1">
      <c r="B73" s="118" t="s">
        <v>149</v>
      </c>
      <c r="C73" s="208">
        <v>3</v>
      </c>
      <c r="D73" s="65">
        <f>SUM(F73,I73,J73)</f>
        <v>0</v>
      </c>
      <c r="E73" s="65"/>
      <c r="F73" s="47"/>
      <c r="G73" s="47"/>
      <c r="H73" s="47"/>
      <c r="I73" s="47"/>
      <c r="J73" s="47"/>
      <c r="K73" s="47"/>
      <c r="L73" s="47"/>
      <c r="M73" s="48"/>
      <c r="O73" s="111">
        <f>IF(D73&lt;L73+M73,"Er","")</f>
      </c>
      <c r="P73" s="111"/>
      <c r="Q73" s="111"/>
      <c r="R73" s="111"/>
      <c r="S73" s="111">
        <f>IF(L73&gt;D73,"Er","")</f>
      </c>
      <c r="T73" s="111">
        <f>IF(M73&gt;D73,"Er","")</f>
      </c>
    </row>
    <row r="74" spans="4:31" s="93" customFormat="1" ht="4.5" customHeight="1" thickBot="1"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5"/>
      <c r="O74" s="216"/>
      <c r="P74" s="216"/>
      <c r="Q74" s="216"/>
      <c r="R74" s="216"/>
      <c r="S74" s="216"/>
      <c r="T74" s="216"/>
      <c r="AD74" s="83"/>
      <c r="AE74" s="83"/>
    </row>
    <row r="75" spans="2:11" ht="15.75">
      <c r="B75" s="566" t="s">
        <v>211</v>
      </c>
      <c r="C75" s="652"/>
      <c r="D75" s="653"/>
      <c r="E75" s="653"/>
      <c r="F75" s="653"/>
      <c r="G75" s="191"/>
      <c r="H75" s="191"/>
      <c r="I75" s="670" t="s">
        <v>37</v>
      </c>
      <c r="J75" s="671"/>
      <c r="K75" s="221"/>
    </row>
    <row r="76" spans="2:15" ht="15.75">
      <c r="B76" s="672" t="s">
        <v>165</v>
      </c>
      <c r="C76" s="673"/>
      <c r="D76" s="673"/>
      <c r="E76" s="673"/>
      <c r="F76" s="674"/>
      <c r="G76" s="222"/>
      <c r="H76" s="223" t="s">
        <v>250</v>
      </c>
      <c r="I76" s="613"/>
      <c r="J76" s="614"/>
      <c r="K76" s="224"/>
      <c r="O76" s="336"/>
    </row>
    <row r="77" spans="2:15" ht="15.75">
      <c r="B77" s="643" t="s">
        <v>166</v>
      </c>
      <c r="C77" s="644"/>
      <c r="D77" s="644"/>
      <c r="E77" s="644"/>
      <c r="F77" s="645"/>
      <c r="G77" s="225"/>
      <c r="H77" s="226" t="s">
        <v>251</v>
      </c>
      <c r="I77" s="615"/>
      <c r="J77" s="616"/>
      <c r="K77" s="224"/>
      <c r="O77" s="336"/>
    </row>
    <row r="78" spans="2:15" ht="18.75">
      <c r="B78" s="227" t="s">
        <v>186</v>
      </c>
      <c r="C78" s="228"/>
      <c r="D78" s="229"/>
      <c r="E78" s="229"/>
      <c r="F78" s="229"/>
      <c r="G78" s="229"/>
      <c r="H78" s="230"/>
      <c r="I78" s="229"/>
      <c r="J78" s="231"/>
      <c r="K78" s="232"/>
      <c r="O78" s="336"/>
    </row>
    <row r="79" spans="2:15" ht="15.75">
      <c r="B79" s="630" t="s">
        <v>167</v>
      </c>
      <c r="C79" s="631"/>
      <c r="D79" s="631"/>
      <c r="E79" s="631"/>
      <c r="F79" s="632"/>
      <c r="G79" s="233"/>
      <c r="H79" s="234" t="s">
        <v>252</v>
      </c>
      <c r="I79" s="613">
        <v>5499</v>
      </c>
      <c r="J79" s="614"/>
      <c r="K79" s="224"/>
      <c r="O79" s="111">
        <f>IF(OR(I79&lt;I80,I79&lt;I81,I79&lt;I82,I79&lt;SUM(I80:J81)),"Er","")</f>
      </c>
    </row>
    <row r="80" spans="2:15" ht="15.75">
      <c r="B80" s="664" t="s">
        <v>230</v>
      </c>
      <c r="C80" s="665"/>
      <c r="D80" s="665"/>
      <c r="E80" s="665"/>
      <c r="F80" s="666"/>
      <c r="G80" s="235"/>
      <c r="H80" s="236" t="s">
        <v>253</v>
      </c>
      <c r="I80" s="603">
        <v>5499</v>
      </c>
      <c r="J80" s="604"/>
      <c r="K80" s="224"/>
      <c r="O80" s="111">
        <f>IF(I80&gt;I79,"Er","")</f>
      </c>
    </row>
    <row r="81" spans="2:15" ht="15.75">
      <c r="B81" s="620" t="s">
        <v>231</v>
      </c>
      <c r="C81" s="621"/>
      <c r="D81" s="621"/>
      <c r="E81" s="621"/>
      <c r="F81" s="622"/>
      <c r="G81" s="237"/>
      <c r="H81" s="236" t="s">
        <v>254</v>
      </c>
      <c r="I81" s="603"/>
      <c r="J81" s="604"/>
      <c r="K81" s="224"/>
      <c r="O81" s="111">
        <f>IF(I81&gt;I79,"Er","")</f>
      </c>
    </row>
    <row r="82" spans="2:15" ht="15.75">
      <c r="B82" s="661" t="s">
        <v>232</v>
      </c>
      <c r="C82" s="662"/>
      <c r="D82" s="662"/>
      <c r="E82" s="662"/>
      <c r="F82" s="663"/>
      <c r="G82" s="238"/>
      <c r="H82" s="239" t="s">
        <v>255</v>
      </c>
      <c r="I82" s="615">
        <v>2000</v>
      </c>
      <c r="J82" s="616"/>
      <c r="K82" s="224"/>
      <c r="O82" s="111">
        <f>IF(I82&gt;I79,"Er","")</f>
      </c>
    </row>
    <row r="83" spans="2:15" ht="18.75">
      <c r="B83" s="701" t="s">
        <v>296</v>
      </c>
      <c r="C83" s="702"/>
      <c r="D83" s="702"/>
      <c r="E83" s="702"/>
      <c r="F83" s="702"/>
      <c r="G83" s="240"/>
      <c r="H83" s="240"/>
      <c r="I83" s="628">
        <f>SUM(I84:J88,I91:J95)</f>
        <v>248</v>
      </c>
      <c r="J83" s="629"/>
      <c r="K83" s="68"/>
      <c r="L83" s="241"/>
      <c r="O83" s="336"/>
    </row>
    <row r="84" spans="2:15" ht="15.75">
      <c r="B84" s="630" t="s">
        <v>276</v>
      </c>
      <c r="C84" s="631"/>
      <c r="D84" s="631"/>
      <c r="E84" s="631"/>
      <c r="F84" s="632"/>
      <c r="G84" s="242">
        <v>3</v>
      </c>
      <c r="H84" s="243">
        <v>1</v>
      </c>
      <c r="I84" s="603">
        <v>54</v>
      </c>
      <c r="J84" s="604"/>
      <c r="K84" s="224"/>
      <c r="L84" s="241"/>
      <c r="O84" s="111">
        <f>IF(OR(AND(I84&lt;&gt;0,D7=0),AND(D7&lt;&gt;0,I84=0)),"Er","")</f>
      </c>
    </row>
    <row r="85" spans="2:15" ht="15.75">
      <c r="B85" s="698" t="s">
        <v>147</v>
      </c>
      <c r="C85" s="699"/>
      <c r="D85" s="699"/>
      <c r="E85" s="699"/>
      <c r="F85" s="700"/>
      <c r="G85" s="244">
        <v>3</v>
      </c>
      <c r="H85" s="245">
        <v>2</v>
      </c>
      <c r="I85" s="603"/>
      <c r="J85" s="604"/>
      <c r="K85" s="246"/>
      <c r="L85" s="241"/>
      <c r="O85" s="111">
        <f>IF(OR(AND(I85&lt;&gt;0,D8=0),AND(D8&lt;&gt;0,I85=0)),"Er","")</f>
      </c>
    </row>
    <row r="86" spans="2:15" ht="15.75">
      <c r="B86" s="698" t="s">
        <v>148</v>
      </c>
      <c r="C86" s="699"/>
      <c r="D86" s="699"/>
      <c r="E86" s="699"/>
      <c r="F86" s="700"/>
      <c r="G86" s="244">
        <v>3</v>
      </c>
      <c r="H86" s="245">
        <v>3</v>
      </c>
      <c r="I86" s="603"/>
      <c r="J86" s="604"/>
      <c r="K86" s="246"/>
      <c r="L86" s="241"/>
      <c r="O86" s="111">
        <f>IF(OR(AND(I86&lt;&gt;0,D9=0),AND(D9&lt;&gt;0,I86=0)),"Er","")</f>
      </c>
    </row>
    <row r="87" spans="2:15" ht="15.75">
      <c r="B87" s="698" t="s">
        <v>282</v>
      </c>
      <c r="C87" s="699"/>
      <c r="D87" s="699"/>
      <c r="E87" s="699"/>
      <c r="F87" s="700"/>
      <c r="G87" s="244">
        <v>3</v>
      </c>
      <c r="H87" s="245">
        <v>4</v>
      </c>
      <c r="I87" s="603"/>
      <c r="J87" s="604"/>
      <c r="K87" s="246"/>
      <c r="L87" s="241"/>
      <c r="O87" s="111">
        <f>IF(OR(AND(I87&lt;&gt;0,D26=0),AND(D26&lt;&gt;0,I87=0),I87&gt;I79),"Er","")</f>
      </c>
    </row>
    <row r="88" spans="2:15" ht="15.75">
      <c r="B88" s="698" t="s">
        <v>283</v>
      </c>
      <c r="C88" s="699"/>
      <c r="D88" s="699"/>
      <c r="E88" s="699"/>
      <c r="F88" s="700"/>
      <c r="G88" s="244">
        <v>3</v>
      </c>
      <c r="H88" s="245">
        <v>5</v>
      </c>
      <c r="I88" s="603"/>
      <c r="J88" s="604"/>
      <c r="K88" s="246"/>
      <c r="L88" s="241"/>
      <c r="O88" s="111">
        <f>IF(OR(AND(I88&lt;&gt;0,D27=0),AND(D27&lt;&gt;0,I88=0),I88&gt;I79),"Er","")</f>
      </c>
    </row>
    <row r="89" spans="2:15" ht="15.75">
      <c r="B89" s="695" t="s">
        <v>285</v>
      </c>
      <c r="C89" s="696"/>
      <c r="D89" s="696"/>
      <c r="E89" s="696"/>
      <c r="F89" s="697"/>
      <c r="G89" s="244">
        <v>3</v>
      </c>
      <c r="H89" s="245">
        <v>6</v>
      </c>
      <c r="I89" s="603"/>
      <c r="J89" s="604"/>
      <c r="K89" s="246"/>
      <c r="L89" s="241"/>
      <c r="O89" s="111">
        <f>IF(OR(I89&gt;I88,I89&gt;I79,AND(I88&lt;&gt;0,I89=0,I90=0)),"Er","")</f>
      </c>
    </row>
    <row r="90" spans="2:15" ht="15.75">
      <c r="B90" s="625" t="s">
        <v>286</v>
      </c>
      <c r="C90" s="626"/>
      <c r="D90" s="626"/>
      <c r="E90" s="626"/>
      <c r="F90" s="627"/>
      <c r="G90" s="244">
        <v>3</v>
      </c>
      <c r="H90" s="245">
        <v>7</v>
      </c>
      <c r="I90" s="603"/>
      <c r="J90" s="604"/>
      <c r="K90" s="246"/>
      <c r="L90" s="241"/>
      <c r="O90" s="111">
        <f>IF(OR(I90&gt;I79,I90&gt;I88,AND(I88&lt;&gt;0,I89=0,I90=0)),"Er","")</f>
      </c>
    </row>
    <row r="91" spans="2:15" ht="15.75">
      <c r="B91" s="633" t="s">
        <v>302</v>
      </c>
      <c r="C91" s="634"/>
      <c r="D91" s="634"/>
      <c r="E91" s="634"/>
      <c r="F91" s="635"/>
      <c r="G91" s="361">
        <v>3</v>
      </c>
      <c r="H91" s="362">
        <v>8</v>
      </c>
      <c r="I91" s="623"/>
      <c r="J91" s="624"/>
      <c r="K91" s="224"/>
      <c r="L91" s="241"/>
      <c r="O91" s="111">
        <f>IF(OR(AND(I91&lt;&gt;0,D33=0),AND(D33&lt;&gt;0,I91=0)),"Er","")</f>
      </c>
    </row>
    <row r="92" spans="2:15" ht="15.75">
      <c r="B92" s="610" t="s">
        <v>131</v>
      </c>
      <c r="C92" s="611"/>
      <c r="D92" s="611"/>
      <c r="E92" s="611"/>
      <c r="F92" s="612"/>
      <c r="G92" s="244">
        <v>3</v>
      </c>
      <c r="H92" s="245">
        <v>9</v>
      </c>
      <c r="I92" s="603">
        <v>50</v>
      </c>
      <c r="J92" s="604"/>
      <c r="K92" s="224"/>
      <c r="L92" s="241"/>
      <c r="O92" s="111">
        <f>IF(OR(AND(I92&lt;&gt;0,D28=0),AND(D28&lt;&gt;0,I92=0)),"Er","")</f>
      </c>
    </row>
    <row r="93" spans="2:15" ht="15.75">
      <c r="B93" s="610" t="s">
        <v>301</v>
      </c>
      <c r="C93" s="611"/>
      <c r="D93" s="611"/>
      <c r="E93" s="611"/>
      <c r="F93" s="612"/>
      <c r="G93" s="244">
        <v>3</v>
      </c>
      <c r="H93" s="245">
        <v>10</v>
      </c>
      <c r="I93" s="603">
        <v>30</v>
      </c>
      <c r="J93" s="604"/>
      <c r="K93" s="224"/>
      <c r="L93" s="241"/>
      <c r="O93" s="111">
        <f>IF(OR(AND(I93&lt;&gt;0,D47=0),AND(D47&lt;&gt;0,I93=0)),"Er","")</f>
      </c>
    </row>
    <row r="94" spans="2:15" ht="15.75">
      <c r="B94" s="610" t="s">
        <v>192</v>
      </c>
      <c r="C94" s="611"/>
      <c r="D94" s="611"/>
      <c r="E94" s="611"/>
      <c r="F94" s="612"/>
      <c r="G94" s="244">
        <v>3</v>
      </c>
      <c r="H94" s="245">
        <v>11</v>
      </c>
      <c r="I94" s="603">
        <v>60</v>
      </c>
      <c r="J94" s="604"/>
      <c r="K94" s="224"/>
      <c r="L94" s="241"/>
      <c r="O94" s="111">
        <f>IF(OR(AND(I94&lt;&gt;0,D48=0),AND(D48&lt;&gt;0,I94=0)),"Er","")</f>
      </c>
    </row>
    <row r="95" spans="2:15" ht="15.75">
      <c r="B95" s="640" t="s">
        <v>193</v>
      </c>
      <c r="C95" s="641"/>
      <c r="D95" s="641"/>
      <c r="E95" s="641"/>
      <c r="F95" s="642"/>
      <c r="G95" s="247">
        <v>3</v>
      </c>
      <c r="H95" s="248">
        <v>12</v>
      </c>
      <c r="I95" s="615">
        <v>54</v>
      </c>
      <c r="J95" s="616"/>
      <c r="K95" s="224"/>
      <c r="L95" s="241"/>
      <c r="O95" s="111">
        <f>IF(OR(AND(I95&lt;&gt;0,D49=0),AND(D49&lt;&gt;0,I95=0)),"Er","")</f>
      </c>
    </row>
    <row r="96" spans="2:15" ht="24">
      <c r="B96" s="588" t="s">
        <v>188</v>
      </c>
      <c r="C96" s="589"/>
      <c r="D96" s="589"/>
      <c r="E96" s="589"/>
      <c r="F96" s="589"/>
      <c r="G96" s="249"/>
      <c r="H96" s="250"/>
      <c r="I96" s="251" t="s">
        <v>189</v>
      </c>
      <c r="J96" s="252" t="s">
        <v>190</v>
      </c>
      <c r="K96" s="253"/>
      <c r="N96" s="83"/>
      <c r="O96" s="220"/>
    </row>
    <row r="97" spans="2:15" ht="15.75">
      <c r="B97" s="617" t="s">
        <v>44</v>
      </c>
      <c r="C97" s="618"/>
      <c r="D97" s="618"/>
      <c r="E97" s="618"/>
      <c r="F97" s="619"/>
      <c r="G97" s="254"/>
      <c r="H97" s="254"/>
      <c r="I97" s="69">
        <f>SUM(I98:I102)</f>
        <v>15</v>
      </c>
      <c r="J97" s="70">
        <f>SUM(J98:J102)</f>
        <v>5</v>
      </c>
      <c r="K97" s="71"/>
      <c r="N97" s="83"/>
      <c r="O97" s="220"/>
    </row>
    <row r="98" spans="2:15" ht="15.75">
      <c r="B98" s="672" t="s">
        <v>287</v>
      </c>
      <c r="C98" s="673"/>
      <c r="D98" s="673"/>
      <c r="E98" s="673"/>
      <c r="F98" s="674"/>
      <c r="G98" s="242">
        <v>3</v>
      </c>
      <c r="H98" s="255">
        <v>1</v>
      </c>
      <c r="I98" s="72">
        <v>4</v>
      </c>
      <c r="J98" s="73">
        <v>1</v>
      </c>
      <c r="K98" s="256"/>
      <c r="N98" s="83"/>
      <c r="O98" s="220"/>
    </row>
    <row r="99" spans="2:15" ht="15.75">
      <c r="B99" s="610" t="s">
        <v>277</v>
      </c>
      <c r="C99" s="611"/>
      <c r="D99" s="611"/>
      <c r="E99" s="611"/>
      <c r="F99" s="612"/>
      <c r="G99" s="244">
        <v>3</v>
      </c>
      <c r="H99" s="257">
        <v>2</v>
      </c>
      <c r="I99" s="74">
        <v>3</v>
      </c>
      <c r="J99" s="75">
        <v>1</v>
      </c>
      <c r="K99" s="256"/>
      <c r="N99" s="83"/>
      <c r="O99" s="220"/>
    </row>
    <row r="100" spans="2:15" ht="15.75">
      <c r="B100" s="610" t="s">
        <v>278</v>
      </c>
      <c r="C100" s="611"/>
      <c r="D100" s="611"/>
      <c r="E100" s="611"/>
      <c r="F100" s="612"/>
      <c r="G100" s="244">
        <v>3</v>
      </c>
      <c r="H100" s="257">
        <v>3</v>
      </c>
      <c r="I100" s="74">
        <v>2</v>
      </c>
      <c r="J100" s="75">
        <v>1</v>
      </c>
      <c r="K100" s="256"/>
      <c r="N100" s="83"/>
      <c r="O100" s="220"/>
    </row>
    <row r="101" spans="2:15" ht="15.75">
      <c r="B101" s="610" t="s">
        <v>279</v>
      </c>
      <c r="C101" s="611"/>
      <c r="D101" s="611"/>
      <c r="E101" s="611"/>
      <c r="F101" s="612"/>
      <c r="G101" s="244">
        <v>3</v>
      </c>
      <c r="H101" s="257">
        <v>4</v>
      </c>
      <c r="I101" s="74">
        <v>3</v>
      </c>
      <c r="J101" s="75">
        <v>1</v>
      </c>
      <c r="K101" s="256"/>
      <c r="N101" s="83"/>
      <c r="O101" s="220"/>
    </row>
    <row r="102" spans="2:15" ht="15.75">
      <c r="B102" s="640" t="s">
        <v>280</v>
      </c>
      <c r="C102" s="641"/>
      <c r="D102" s="641"/>
      <c r="E102" s="641"/>
      <c r="F102" s="642"/>
      <c r="G102" s="244">
        <v>3</v>
      </c>
      <c r="H102" s="258">
        <v>5</v>
      </c>
      <c r="I102" s="76">
        <v>3</v>
      </c>
      <c r="J102" s="77">
        <v>1</v>
      </c>
      <c r="K102" s="259"/>
      <c r="N102" s="83"/>
      <c r="O102" s="220"/>
    </row>
    <row r="103" spans="2:15" ht="15.75">
      <c r="B103" s="712" t="s">
        <v>168</v>
      </c>
      <c r="C103" s="713"/>
      <c r="D103" s="714"/>
      <c r="E103" s="714"/>
      <c r="F103" s="714"/>
      <c r="G103" s="714"/>
      <c r="H103" s="714"/>
      <c r="I103" s="714"/>
      <c r="J103" s="715"/>
      <c r="K103" s="232"/>
      <c r="O103" s="260"/>
    </row>
    <row r="104" spans="2:15" ht="15.75">
      <c r="B104" s="716" t="s">
        <v>169</v>
      </c>
      <c r="C104" s="717"/>
      <c r="D104" s="717"/>
      <c r="E104" s="717"/>
      <c r="F104" s="718"/>
      <c r="G104" s="261"/>
      <c r="H104" s="261"/>
      <c r="I104" s="628">
        <f>SUM(I105:J106)</f>
        <v>8</v>
      </c>
      <c r="J104" s="629"/>
      <c r="K104" s="68"/>
      <c r="O104" s="111">
        <f>IF(I104&lt;I107,"Er","")</f>
      </c>
    </row>
    <row r="105" spans="2:15" ht="15.75">
      <c r="B105" s="672" t="s">
        <v>281</v>
      </c>
      <c r="C105" s="673"/>
      <c r="D105" s="673"/>
      <c r="E105" s="673"/>
      <c r="F105" s="674"/>
      <c r="G105" s="262">
        <v>5</v>
      </c>
      <c r="H105" s="263">
        <v>1</v>
      </c>
      <c r="I105" s="613">
        <v>2</v>
      </c>
      <c r="J105" s="614"/>
      <c r="K105" s="224"/>
      <c r="O105" s="111"/>
    </row>
    <row r="106" spans="2:15" ht="15.75">
      <c r="B106" s="610" t="s">
        <v>170</v>
      </c>
      <c r="C106" s="611"/>
      <c r="D106" s="611"/>
      <c r="E106" s="611"/>
      <c r="F106" s="612"/>
      <c r="G106" s="264">
        <v>5</v>
      </c>
      <c r="H106" s="265">
        <v>2</v>
      </c>
      <c r="I106" s="603">
        <v>6</v>
      </c>
      <c r="J106" s="604"/>
      <c r="K106" s="266"/>
      <c r="O106" s="111"/>
    </row>
    <row r="107" spans="2:15" ht="15.75">
      <c r="B107" s="661" t="s">
        <v>272</v>
      </c>
      <c r="C107" s="662"/>
      <c r="D107" s="662"/>
      <c r="E107" s="662"/>
      <c r="F107" s="663"/>
      <c r="G107" s="267">
        <v>5</v>
      </c>
      <c r="H107" s="268">
        <v>3</v>
      </c>
      <c r="I107" s="615">
        <v>8</v>
      </c>
      <c r="J107" s="616"/>
      <c r="K107" s="224"/>
      <c r="O107" s="111">
        <f>IF(I107&gt;I104,"Er","")</f>
      </c>
    </row>
    <row r="108" spans="2:15" ht="15.75">
      <c r="B108" s="269" t="s">
        <v>171</v>
      </c>
      <c r="C108" s="270"/>
      <c r="D108" s="271"/>
      <c r="E108" s="271"/>
      <c r="F108" s="272"/>
      <c r="G108" s="273">
        <v>2</v>
      </c>
      <c r="H108" s="274">
        <v>1</v>
      </c>
      <c r="I108" s="605"/>
      <c r="J108" s="606"/>
      <c r="K108" s="224"/>
      <c r="O108" s="336"/>
    </row>
    <row r="109" spans="2:15" ht="15.75">
      <c r="B109" s="227" t="s">
        <v>172</v>
      </c>
      <c r="C109" s="228"/>
      <c r="D109" s="229"/>
      <c r="E109" s="229"/>
      <c r="F109" s="229"/>
      <c r="G109" s="229"/>
      <c r="H109" s="229"/>
      <c r="I109" s="657"/>
      <c r="J109" s="658"/>
      <c r="K109" s="232"/>
      <c r="O109" s="336"/>
    </row>
    <row r="110" spans="2:15" ht="15.75">
      <c r="B110" s="607" t="s">
        <v>247</v>
      </c>
      <c r="C110" s="608"/>
      <c r="D110" s="608"/>
      <c r="E110" s="608"/>
      <c r="F110" s="609"/>
      <c r="G110" s="275">
        <v>1</v>
      </c>
      <c r="H110" s="242">
        <v>1</v>
      </c>
      <c r="I110" s="719">
        <v>6</v>
      </c>
      <c r="J110" s="720"/>
      <c r="K110" s="224"/>
      <c r="O110" s="336"/>
    </row>
    <row r="111" spans="2:15" ht="15.75">
      <c r="B111" s="698" t="s">
        <v>173</v>
      </c>
      <c r="C111" s="699"/>
      <c r="D111" s="699"/>
      <c r="E111" s="699"/>
      <c r="F111" s="700"/>
      <c r="G111" s="245">
        <v>1</v>
      </c>
      <c r="H111" s="276">
        <v>2</v>
      </c>
      <c r="I111" s="601">
        <v>2</v>
      </c>
      <c r="J111" s="602"/>
      <c r="K111" s="224"/>
      <c r="O111" s="336"/>
    </row>
    <row r="112" spans="2:15" ht="15.75">
      <c r="B112" s="698" t="s">
        <v>174</v>
      </c>
      <c r="C112" s="699"/>
      <c r="D112" s="699"/>
      <c r="E112" s="699"/>
      <c r="F112" s="700"/>
      <c r="G112" s="245">
        <v>1</v>
      </c>
      <c r="H112" s="276">
        <v>3</v>
      </c>
      <c r="I112" s="601">
        <v>1</v>
      </c>
      <c r="J112" s="602"/>
      <c r="K112" s="224"/>
      <c r="O112" s="336"/>
    </row>
    <row r="113" spans="2:15" ht="15.75">
      <c r="B113" s="698" t="s">
        <v>175</v>
      </c>
      <c r="C113" s="699"/>
      <c r="D113" s="699"/>
      <c r="E113" s="699"/>
      <c r="F113" s="700"/>
      <c r="G113" s="245">
        <v>1</v>
      </c>
      <c r="H113" s="268">
        <v>4</v>
      </c>
      <c r="I113" s="601">
        <v>5</v>
      </c>
      <c r="J113" s="602"/>
      <c r="K113" s="224"/>
      <c r="O113" s="336"/>
    </row>
    <row r="114" spans="2:15" ht="15.75">
      <c r="B114" s="610" t="s">
        <v>176</v>
      </c>
      <c r="C114" s="611"/>
      <c r="D114" s="611"/>
      <c r="E114" s="611"/>
      <c r="F114" s="612"/>
      <c r="G114" s="277">
        <v>1</v>
      </c>
      <c r="H114" s="242">
        <v>5</v>
      </c>
      <c r="I114" s="601"/>
      <c r="J114" s="602"/>
      <c r="K114" s="224"/>
      <c r="O114" s="336"/>
    </row>
    <row r="115" spans="2:15" ht="15.75">
      <c r="B115" s="698" t="s">
        <v>177</v>
      </c>
      <c r="C115" s="699"/>
      <c r="D115" s="699"/>
      <c r="E115" s="699"/>
      <c r="F115" s="700"/>
      <c r="G115" s="245">
        <v>1</v>
      </c>
      <c r="H115" s="242">
        <v>6</v>
      </c>
      <c r="I115" s="601">
        <v>0</v>
      </c>
      <c r="J115" s="602"/>
      <c r="K115" s="224"/>
      <c r="O115" s="336"/>
    </row>
    <row r="116" spans="2:15" ht="15.75">
      <c r="B116" s="610" t="s">
        <v>178</v>
      </c>
      <c r="C116" s="611"/>
      <c r="D116" s="611"/>
      <c r="E116" s="611"/>
      <c r="F116" s="612"/>
      <c r="G116" s="277">
        <v>1</v>
      </c>
      <c r="H116" s="276">
        <v>7</v>
      </c>
      <c r="I116" s="601">
        <v>2</v>
      </c>
      <c r="J116" s="602"/>
      <c r="K116" s="224"/>
      <c r="O116" s="336"/>
    </row>
    <row r="117" spans="2:15" ht="15.75">
      <c r="B117" s="610" t="s">
        <v>179</v>
      </c>
      <c r="C117" s="611"/>
      <c r="D117" s="611"/>
      <c r="E117" s="611"/>
      <c r="F117" s="612"/>
      <c r="G117" s="277">
        <v>1</v>
      </c>
      <c r="H117" s="276">
        <v>9</v>
      </c>
      <c r="I117" s="601"/>
      <c r="J117" s="602"/>
      <c r="K117" s="224"/>
      <c r="O117" s="336"/>
    </row>
    <row r="118" spans="2:15" ht="16.5" thickBot="1">
      <c r="B118" s="706" t="s">
        <v>180</v>
      </c>
      <c r="C118" s="707"/>
      <c r="D118" s="707"/>
      <c r="E118" s="707"/>
      <c r="F118" s="708"/>
      <c r="G118" s="278">
        <v>1</v>
      </c>
      <c r="H118" s="268">
        <v>8</v>
      </c>
      <c r="I118" s="636"/>
      <c r="J118" s="637"/>
      <c r="K118" s="224"/>
      <c r="O118" s="336"/>
    </row>
    <row r="119" spans="2:11" ht="4.5" customHeight="1" thickBot="1">
      <c r="B119" s="90"/>
      <c r="C119" s="90"/>
      <c r="D119" s="241"/>
      <c r="E119" s="241"/>
      <c r="F119" s="241"/>
      <c r="G119" s="241"/>
      <c r="H119" s="241"/>
      <c r="I119" s="241"/>
      <c r="J119" s="241"/>
      <c r="K119" s="241"/>
    </row>
    <row r="120" spans="2:11" ht="15.75">
      <c r="B120" s="566" t="s">
        <v>181</v>
      </c>
      <c r="C120" s="652"/>
      <c r="D120" s="653"/>
      <c r="E120" s="122"/>
      <c r="F120" s="650" t="s">
        <v>187</v>
      </c>
      <c r="G120" s="650"/>
      <c r="H120" s="650"/>
      <c r="I120" s="650"/>
      <c r="J120" s="651"/>
      <c r="K120" s="279"/>
    </row>
    <row r="121" spans="2:11" ht="15.75">
      <c r="B121" s="567"/>
      <c r="C121" s="654"/>
      <c r="D121" s="655"/>
      <c r="E121" s="124"/>
      <c r="F121" s="656" t="s">
        <v>182</v>
      </c>
      <c r="G121" s="280"/>
      <c r="H121" s="280"/>
      <c r="I121" s="648" t="s">
        <v>183</v>
      </c>
      <c r="J121" s="649"/>
      <c r="K121" s="283"/>
    </row>
    <row r="122" spans="2:11" ht="15.75">
      <c r="B122" s="567"/>
      <c r="C122" s="654"/>
      <c r="D122" s="655"/>
      <c r="E122" s="124"/>
      <c r="F122" s="656"/>
      <c r="G122" s="280"/>
      <c r="H122" s="280"/>
      <c r="I122" s="281" t="s">
        <v>184</v>
      </c>
      <c r="J122" s="282" t="s">
        <v>185</v>
      </c>
      <c r="K122" s="283"/>
    </row>
    <row r="123" spans="2:17" ht="18.75">
      <c r="B123" s="630" t="s">
        <v>220</v>
      </c>
      <c r="C123" s="631"/>
      <c r="D123" s="632"/>
      <c r="E123" s="284">
        <v>1</v>
      </c>
      <c r="F123" s="32">
        <v>1</v>
      </c>
      <c r="G123" s="32"/>
      <c r="H123" s="32"/>
      <c r="I123" s="32"/>
      <c r="J123" s="78">
        <v>2</v>
      </c>
      <c r="K123" s="285"/>
      <c r="O123" s="336"/>
      <c r="P123" s="336"/>
      <c r="Q123" s="336"/>
    </row>
    <row r="124" spans="2:17" ht="15.75">
      <c r="B124" s="709" t="s">
        <v>205</v>
      </c>
      <c r="C124" s="710"/>
      <c r="D124" s="711"/>
      <c r="E124" s="286">
        <v>2</v>
      </c>
      <c r="F124" s="33"/>
      <c r="G124" s="33"/>
      <c r="H124" s="33"/>
      <c r="I124" s="33"/>
      <c r="J124" s="79"/>
      <c r="K124" s="285"/>
      <c r="O124" s="336"/>
      <c r="P124" s="336"/>
      <c r="Q124" s="336"/>
    </row>
    <row r="125" spans="2:17" ht="16.5" thickBot="1">
      <c r="B125" s="703" t="s">
        <v>206</v>
      </c>
      <c r="C125" s="704"/>
      <c r="D125" s="705"/>
      <c r="E125" s="287"/>
      <c r="F125" s="288"/>
      <c r="G125" s="288"/>
      <c r="H125" s="288"/>
      <c r="I125" s="288"/>
      <c r="J125" s="289"/>
      <c r="K125" s="285"/>
      <c r="O125" s="111">
        <f>IF(AND(AE15=TRUE,SUM(F123:F124)&lt;&gt;0),"Er","")</f>
      </c>
      <c r="P125" s="111">
        <f>IF(AND(AE16=TRUE,SUM(I123:I124)&lt;&gt;0),"Er","")</f>
      </c>
      <c r="Q125" s="111">
        <f>IF(AND(AE17=TRUE,SUM(J123:J124)&lt;&gt;0),"Er","")</f>
      </c>
    </row>
    <row r="126" ht="4.5" customHeight="1"/>
    <row r="127" spans="2:11" ht="15.75">
      <c r="B127" s="121"/>
      <c r="C127" s="121"/>
      <c r="K127" s="291"/>
    </row>
    <row r="128" spans="2:11" ht="15.75"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</row>
    <row r="129" spans="2:11" ht="15.75"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</row>
    <row r="130" spans="2:11" ht="15.75"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</row>
    <row r="131" spans="2:11" ht="15.75"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</row>
    <row r="132" spans="2:11" ht="15.75"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</row>
    <row r="133" spans="2:17" ht="15.75">
      <c r="B133" s="290"/>
      <c r="C133" s="290"/>
      <c r="D133" s="291"/>
      <c r="E133" s="291"/>
      <c r="F133" s="291"/>
      <c r="G133" s="291"/>
      <c r="H133" s="291"/>
      <c r="I133" s="291"/>
      <c r="J133" s="291"/>
      <c r="K133" s="291"/>
      <c r="O133" s="121"/>
      <c r="P133" s="121"/>
      <c r="Q133" s="121"/>
    </row>
    <row r="134" spans="2:11" ht="15.75">
      <c r="B134" s="290"/>
      <c r="C134" s="290"/>
      <c r="D134" s="291"/>
      <c r="E134" s="291"/>
      <c r="F134" s="291"/>
      <c r="G134" s="291"/>
      <c r="H134" s="291"/>
      <c r="I134" s="291"/>
      <c r="J134" s="291"/>
      <c r="K134" s="291"/>
    </row>
    <row r="135" spans="2:11" ht="7.5" customHeight="1">
      <c r="B135" s="291"/>
      <c r="C135" s="291"/>
      <c r="D135" s="291"/>
      <c r="E135" s="291"/>
      <c r="F135" s="291"/>
      <c r="G135" s="291"/>
      <c r="H135" s="291"/>
      <c r="I135" s="291"/>
      <c r="J135" s="291"/>
      <c r="K135" s="241"/>
    </row>
    <row r="136" spans="2:11" ht="15.75">
      <c r="B136" s="291"/>
      <c r="C136" s="291"/>
      <c r="D136" s="291"/>
      <c r="E136" s="291"/>
      <c r="F136" s="291"/>
      <c r="G136" s="291"/>
      <c r="H136" s="291"/>
      <c r="I136" s="291"/>
      <c r="J136" s="291"/>
      <c r="K136" s="241"/>
    </row>
    <row r="137" spans="2:11" ht="15.75">
      <c r="B137" s="291"/>
      <c r="C137" s="291"/>
      <c r="D137" s="291"/>
      <c r="E137" s="291"/>
      <c r="F137" s="291"/>
      <c r="G137" s="291"/>
      <c r="H137" s="291"/>
      <c r="I137" s="291"/>
      <c r="J137" s="291"/>
      <c r="K137" s="241"/>
    </row>
    <row r="138" spans="2:11" ht="15.75">
      <c r="B138" s="291"/>
      <c r="C138" s="291"/>
      <c r="D138" s="291"/>
      <c r="E138" s="291"/>
      <c r="F138" s="291"/>
      <c r="G138" s="291"/>
      <c r="H138" s="291"/>
      <c r="I138" s="291"/>
      <c r="J138" s="291"/>
      <c r="K138" s="241"/>
    </row>
    <row r="139" spans="2:10" ht="15.75">
      <c r="B139" s="292" t="s">
        <v>210</v>
      </c>
      <c r="D139" s="241"/>
      <c r="E139" s="241"/>
      <c r="F139" s="241"/>
      <c r="G139" s="241"/>
      <c r="H139" s="241"/>
      <c r="I139" s="241"/>
      <c r="J139" s="241"/>
    </row>
    <row r="140" spans="2:10" ht="15.75">
      <c r="B140" s="241"/>
      <c r="D140" s="241"/>
      <c r="E140" s="241"/>
      <c r="F140" s="241"/>
      <c r="G140" s="241"/>
      <c r="H140" s="241"/>
      <c r="I140" s="241"/>
      <c r="J140" s="241"/>
    </row>
    <row r="141" spans="2:10" ht="15.75">
      <c r="B141" s="241"/>
      <c r="D141" s="241"/>
      <c r="E141" s="241"/>
      <c r="F141" s="241"/>
      <c r="G141" s="241"/>
      <c r="H141" s="241"/>
      <c r="I141" s="241"/>
      <c r="J141" s="241"/>
    </row>
    <row r="142" spans="2:10" ht="15.75">
      <c r="B142" s="241"/>
      <c r="D142" s="241"/>
      <c r="E142" s="241"/>
      <c r="F142" s="241"/>
      <c r="G142" s="241"/>
      <c r="H142" s="241"/>
      <c r="I142" s="241"/>
      <c r="J142" s="241"/>
    </row>
  </sheetData>
  <sheetProtection password="C129" sheet="1"/>
  <mergeCells count="119">
    <mergeCell ref="B123:D123"/>
    <mergeCell ref="B124:D124"/>
    <mergeCell ref="B100:F100"/>
    <mergeCell ref="B98:F98"/>
    <mergeCell ref="B105:F105"/>
    <mergeCell ref="B107:F107"/>
    <mergeCell ref="B103:J103"/>
    <mergeCell ref="I104:J104"/>
    <mergeCell ref="B104:F104"/>
    <mergeCell ref="I110:J110"/>
    <mergeCell ref="B125:D125"/>
    <mergeCell ref="B106:F106"/>
    <mergeCell ref="B117:F117"/>
    <mergeCell ref="B111:F111"/>
    <mergeCell ref="B112:F112"/>
    <mergeCell ref="B115:F115"/>
    <mergeCell ref="B116:F116"/>
    <mergeCell ref="B118:F118"/>
    <mergeCell ref="B113:F113"/>
    <mergeCell ref="B114:F114"/>
    <mergeCell ref="I88:J88"/>
    <mergeCell ref="I86:J86"/>
    <mergeCell ref="B92:F92"/>
    <mergeCell ref="I92:J92"/>
    <mergeCell ref="L67:M67"/>
    <mergeCell ref="B89:F89"/>
    <mergeCell ref="I84:J84"/>
    <mergeCell ref="I76:J76"/>
    <mergeCell ref="B85:F85"/>
    <mergeCell ref="B88:F88"/>
    <mergeCell ref="B87:F87"/>
    <mergeCell ref="B86:F86"/>
    <mergeCell ref="B83:F83"/>
    <mergeCell ref="I82:J82"/>
    <mergeCell ref="B52:B53"/>
    <mergeCell ref="B22:B23"/>
    <mergeCell ref="L43:M43"/>
    <mergeCell ref="F52:J52"/>
    <mergeCell ref="B35:B36"/>
    <mergeCell ref="B43:B44"/>
    <mergeCell ref="D43:D44"/>
    <mergeCell ref="D52:D53"/>
    <mergeCell ref="F43:J43"/>
    <mergeCell ref="L52:M52"/>
    <mergeCell ref="L18:M18"/>
    <mergeCell ref="I17:M17"/>
    <mergeCell ref="L3:M3"/>
    <mergeCell ref="F22:J22"/>
    <mergeCell ref="D19:F19"/>
    <mergeCell ref="I19:J19"/>
    <mergeCell ref="L19:M19"/>
    <mergeCell ref="F3:J3"/>
    <mergeCell ref="L22:M22"/>
    <mergeCell ref="D20:F20"/>
    <mergeCell ref="B3:B4"/>
    <mergeCell ref="D3:D4"/>
    <mergeCell ref="C3:C4"/>
    <mergeCell ref="B17:B18"/>
    <mergeCell ref="D17:F18"/>
    <mergeCell ref="I20:J20"/>
    <mergeCell ref="L35:M35"/>
    <mergeCell ref="D35:D36"/>
    <mergeCell ref="L20:M20"/>
    <mergeCell ref="D22:D23"/>
    <mergeCell ref="F35:J35"/>
    <mergeCell ref="I18:J18"/>
    <mergeCell ref="B82:F82"/>
    <mergeCell ref="B79:F79"/>
    <mergeCell ref="B80:F80"/>
    <mergeCell ref="I80:J80"/>
    <mergeCell ref="I79:J79"/>
    <mergeCell ref="F67:J67"/>
    <mergeCell ref="B75:F75"/>
    <mergeCell ref="I75:J75"/>
    <mergeCell ref="B76:F76"/>
    <mergeCell ref="I116:J116"/>
    <mergeCell ref="I121:J121"/>
    <mergeCell ref="B102:F102"/>
    <mergeCell ref="F120:J120"/>
    <mergeCell ref="B120:D122"/>
    <mergeCell ref="F121:F122"/>
    <mergeCell ref="I109:J109"/>
    <mergeCell ref="I114:J114"/>
    <mergeCell ref="I115:J115"/>
    <mergeCell ref="I112:J112"/>
    <mergeCell ref="B93:F93"/>
    <mergeCell ref="I117:J117"/>
    <mergeCell ref="I118:J118"/>
    <mergeCell ref="B67:B68"/>
    <mergeCell ref="I77:J77"/>
    <mergeCell ref="I81:J81"/>
    <mergeCell ref="B95:F95"/>
    <mergeCell ref="I95:J95"/>
    <mergeCell ref="B77:F77"/>
    <mergeCell ref="D67:D68"/>
    <mergeCell ref="I85:J85"/>
    <mergeCell ref="I87:J87"/>
    <mergeCell ref="B81:F81"/>
    <mergeCell ref="I91:J91"/>
    <mergeCell ref="B90:F90"/>
    <mergeCell ref="I83:J83"/>
    <mergeCell ref="B84:F84"/>
    <mergeCell ref="B91:F91"/>
    <mergeCell ref="I89:J89"/>
    <mergeCell ref="I90:J90"/>
    <mergeCell ref="B110:F110"/>
    <mergeCell ref="I106:J106"/>
    <mergeCell ref="B94:F94"/>
    <mergeCell ref="I105:J105"/>
    <mergeCell ref="I107:J107"/>
    <mergeCell ref="B97:F97"/>
    <mergeCell ref="B96:F96"/>
    <mergeCell ref="B101:F101"/>
    <mergeCell ref="B99:F99"/>
    <mergeCell ref="I113:J113"/>
    <mergeCell ref="I111:J111"/>
    <mergeCell ref="I93:J93"/>
    <mergeCell ref="I94:J94"/>
    <mergeCell ref="I108:J108"/>
  </mergeCells>
  <dataValidations count="13">
    <dataValidation type="whole" allowBlank="1" showInputMessage="1" showErrorMessage="1" errorTitle="Lçi nhËp d÷ liÖu" error="ChØ nhËp d÷ liÖu kiÓu sè, kh«ng nhËp ch÷." sqref="I104:K104 F66:M66">
      <formula1>0</formula1>
      <formula2>1000000</formula2>
    </dataValidation>
    <dataValidation type="whole" allowBlank="1" showInputMessage="1" showErrorMessage="1" errorTitle="Lỗi nhập dữ liệu" error="Chỉ nhập số không vượt quá 500" sqref="I96:K97">
      <formula1>0</formula1>
      <formula2>500</formula2>
    </dataValidation>
    <dataValidation allowBlank="1" showInputMessage="1" showErrorMessage="1" errorTitle="Lçi nhËp d÷ liÖu" error="ChØ nhËp d÷ liÖu kiÓu sè, kh«ng nhËp ch÷." sqref="F55:M55 F5:M6 F25:M25 L11:M12 D5:E15 D24:M24 D70:E73 D38:E41 D37:M37 F38:M38 D69:M69 D54:M54 D45:M45 F70:M70 F46:M46 D55:E66 D46:E50 D25:E34"/>
    <dataValidation type="whole" allowBlank="1" showErrorMessage="1" errorTitle="Lỗi nhập dữ liệu" error="Chỉ nhập số tối đa 200" sqref="K76:K77 F7:M10 L13:M15 I98:K102 I76:I77">
      <formula1>0</formula1>
      <formula2>200</formula2>
    </dataValidation>
    <dataValidation type="whole" allowBlank="1" showErrorMessage="1" errorTitle="Lỗi nhập dữ liệu" error="Chỉ nhập số tối đa 10" sqref="F56:M62 F26:M34 F64:M65">
      <formula1>0</formula1>
      <formula2>10</formula2>
    </dataValidation>
    <dataValidation type="whole" allowBlank="1" showErrorMessage="1" errorTitle="Lỗi nhập dữ liệu" error="Chỉ nhập số tối đa 20" sqref="F47:M50 F39:M41 F71:M73">
      <formula1>0</formula1>
      <formula2>20</formula2>
    </dataValidation>
    <dataValidation type="whole" allowBlank="1" showErrorMessage="1" errorTitle="Lỗi nhập dữ liệu" error="Chỉ nhập số tối đa 200000" sqref="I79:I82 K79:K82">
      <formula1>0</formula1>
      <formula2>200000</formula2>
    </dataValidation>
    <dataValidation type="whole" allowBlank="1" showErrorMessage="1" errorTitle="Lỗi nhập dữ liệu" error="Chỉ nhập số tối đa 100000" sqref="I84:K95">
      <formula1>0</formula1>
      <formula2>100000</formula2>
    </dataValidation>
    <dataValidation type="whole" allowBlank="1" showErrorMessage="1" errorTitle="Lỗi nhập dữ liệu" error="Chỉ nhập số tối đa 50" sqref="F123:K124 K108 I108 F63:M63">
      <formula1>0</formula1>
      <formula2>50</formula2>
    </dataValidation>
    <dataValidation type="whole" allowBlank="1" showErrorMessage="1" errorTitle="Lỗi nhập dữ liệu" error="Chỉ nhập số tối đa 500" sqref="I105:I107 K105:K107">
      <formula1>0</formula1>
      <formula2>500</formula2>
    </dataValidation>
    <dataValidation type="whole" allowBlank="1" showErrorMessage="1" errorTitle="Lỗi nhập dữ liệu" error="Chỉ nhập số tối đa 100" sqref="I110:I118 K110:K118">
      <formula1>0</formula1>
      <formula2>100</formula2>
    </dataValidation>
    <dataValidation type="whole" allowBlank="1" showErrorMessage="1" errorTitle="Lỗi nhập dữ liệu" error="Chỗ ngồi chỉ nhập số tối đa 20000" sqref="D20:M20">
      <formula1>0</formula1>
      <formula2>20000</formula2>
    </dataValidation>
    <dataValidation allowBlank="1" showErrorMessage="1" errorTitle="Lçi nhËp d÷ liÖu" error="ChØ nhËp d÷ liÖu kiÓu sè, kh«ng nhËp ch÷." sqref="F11:K15"/>
  </dataValidations>
  <printOptions/>
  <pageMargins left="0.75" right="0.25" top="0.5" bottom="0.5" header="0" footer="0.25"/>
  <pageSetup horizontalDpi="600" verticalDpi="600" orientation="portrait" paperSize="9" scale="80" r:id="rId3"/>
  <headerFooter alignWithMargins="0">
    <oddFooter>&amp;L&amp;"Times New Roman,Regular"&amp;10Phiên bản 3.7.9&amp;C&amp;"Times New Roman,Regular"&amp;10Đầu năm&amp;R&amp;"Times New Roman,Regular"&amp;10&amp;A.&amp;P</oddFooter>
  </headerFooter>
  <rowBreaks count="1" manualBreakCount="1">
    <brk id="77" min="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X25"/>
  <sheetViews>
    <sheetView showGridLines="0" zoomScalePageLayoutView="0" workbookViewId="0" topLeftCell="A1">
      <selection activeCell="E3" sqref="E3:F3"/>
    </sheetView>
  </sheetViews>
  <sheetFormatPr defaultColWidth="8.796875" defaultRowHeight="15"/>
  <cols>
    <col min="1" max="1" width="1.59765625" style="83" customWidth="1"/>
    <col min="2" max="2" width="16.8984375" style="83" customWidth="1"/>
    <col min="3" max="3" width="9.3984375" style="83" hidden="1" customWidth="1"/>
    <col min="4" max="4" width="5.09765625" style="83" customWidth="1"/>
    <col min="5" max="5" width="6" style="83" customWidth="1"/>
    <col min="6" max="6" width="5.09765625" style="83" customWidth="1"/>
    <col min="7" max="7" width="8.8984375" style="83" hidden="1" customWidth="1"/>
    <col min="8" max="8" width="5.09765625" style="83" customWidth="1"/>
    <col min="9" max="9" width="9.19921875" style="83" hidden="1" customWidth="1"/>
    <col min="10" max="10" width="5.09765625" style="83" customWidth="1"/>
    <col min="11" max="11" width="6.5" style="83" customWidth="1"/>
    <col min="12" max="17" width="5.09765625" style="83" customWidth="1"/>
    <col min="18" max="18" width="0.8984375" style="83" customWidth="1"/>
    <col min="19" max="24" width="2.59765625" style="117" customWidth="1"/>
    <col min="25" max="16384" width="9" style="83" customWidth="1"/>
  </cols>
  <sheetData>
    <row r="1" spans="2:9" ht="18.75">
      <c r="B1" s="787" t="s">
        <v>68</v>
      </c>
      <c r="C1" s="787"/>
      <c r="D1" s="787"/>
      <c r="E1" s="787"/>
      <c r="F1" s="787"/>
      <c r="G1" s="787"/>
      <c r="H1" s="787"/>
      <c r="I1" s="104"/>
    </row>
    <row r="2" spans="8:11" ht="4.5" customHeight="1">
      <c r="H2" s="105"/>
      <c r="I2" s="105"/>
      <c r="J2" s="105"/>
      <c r="K2" s="105"/>
    </row>
    <row r="3" spans="2:19" ht="15.75">
      <c r="B3" s="788" t="s">
        <v>69</v>
      </c>
      <c r="C3" s="789"/>
      <c r="D3" s="790"/>
      <c r="E3" s="791"/>
      <c r="F3" s="792"/>
      <c r="G3" s="293"/>
      <c r="J3" s="294"/>
      <c r="K3" s="105"/>
      <c r="S3" s="111">
        <f>IF(E3&gt;Truong!N15,"Er","")</f>
      </c>
    </row>
    <row r="4" spans="6:24" s="188" customFormat="1" ht="15.75" thickBot="1">
      <c r="F4" s="295"/>
      <c r="G4" s="295"/>
      <c r="S4" s="117"/>
      <c r="T4" s="117"/>
      <c r="U4" s="117"/>
      <c r="V4" s="117"/>
      <c r="W4" s="117"/>
      <c r="X4" s="117"/>
    </row>
    <row r="5" spans="2:24" s="188" customFormat="1" ht="15">
      <c r="B5" s="566" t="s">
        <v>70</v>
      </c>
      <c r="C5" s="652"/>
      <c r="D5" s="653"/>
      <c r="E5" s="653"/>
      <c r="F5" s="653"/>
      <c r="G5" s="681"/>
      <c r="H5" s="570" t="s">
        <v>37</v>
      </c>
      <c r="I5" s="570"/>
      <c r="J5" s="570"/>
      <c r="K5" s="570"/>
      <c r="L5" s="570" t="s">
        <v>38</v>
      </c>
      <c r="M5" s="570"/>
      <c r="N5" s="570"/>
      <c r="O5" s="570"/>
      <c r="P5" s="570"/>
      <c r="Q5" s="571"/>
      <c r="S5" s="117"/>
      <c r="T5" s="117"/>
      <c r="U5" s="117"/>
      <c r="V5" s="117"/>
      <c r="W5" s="117"/>
      <c r="X5" s="117"/>
    </row>
    <row r="6" spans="2:24" s="188" customFormat="1" ht="15">
      <c r="B6" s="567"/>
      <c r="C6" s="654"/>
      <c r="D6" s="655"/>
      <c r="E6" s="655"/>
      <c r="F6" s="655"/>
      <c r="G6" s="682"/>
      <c r="H6" s="781"/>
      <c r="I6" s="781"/>
      <c r="J6" s="781"/>
      <c r="K6" s="781"/>
      <c r="L6" s="781" t="s">
        <v>39</v>
      </c>
      <c r="M6" s="781"/>
      <c r="N6" s="781"/>
      <c r="O6" s="781" t="s">
        <v>40</v>
      </c>
      <c r="P6" s="781"/>
      <c r="Q6" s="783"/>
      <c r="S6" s="117"/>
      <c r="T6" s="117"/>
      <c r="U6" s="117"/>
      <c r="V6" s="117"/>
      <c r="W6" s="117"/>
      <c r="X6" s="117"/>
    </row>
    <row r="7" spans="2:24" s="188" customFormat="1" ht="15.75">
      <c r="B7" s="766" t="s">
        <v>41</v>
      </c>
      <c r="C7" s="767"/>
      <c r="D7" s="767"/>
      <c r="E7" s="767"/>
      <c r="F7" s="768"/>
      <c r="G7" s="296"/>
      <c r="H7" s="770">
        <f>SUM(H9:K11)</f>
        <v>0</v>
      </c>
      <c r="I7" s="770"/>
      <c r="J7" s="770"/>
      <c r="K7" s="770"/>
      <c r="L7" s="770">
        <f>SUM(L9:N11)</f>
        <v>0</v>
      </c>
      <c r="M7" s="770"/>
      <c r="N7" s="770"/>
      <c r="O7" s="770">
        <f>SUM(O9:Q11)</f>
        <v>0</v>
      </c>
      <c r="P7" s="770"/>
      <c r="Q7" s="784"/>
      <c r="S7" s="336"/>
      <c r="T7" s="336"/>
      <c r="U7" s="336"/>
      <c r="V7" s="117"/>
      <c r="W7" s="117"/>
      <c r="X7" s="117"/>
    </row>
    <row r="8" spans="2:24" s="188" customFormat="1" ht="15.75" hidden="1">
      <c r="B8" s="297"/>
      <c r="C8" s="298"/>
      <c r="D8" s="298"/>
      <c r="E8" s="298"/>
      <c r="F8" s="299"/>
      <c r="G8" s="300" t="s">
        <v>248</v>
      </c>
      <c r="H8" s="745">
        <v>3</v>
      </c>
      <c r="I8" s="746"/>
      <c r="J8" s="746"/>
      <c r="K8" s="747"/>
      <c r="L8" s="745">
        <v>1</v>
      </c>
      <c r="M8" s="746"/>
      <c r="N8" s="747"/>
      <c r="O8" s="745">
        <v>2</v>
      </c>
      <c r="P8" s="746"/>
      <c r="Q8" s="748"/>
      <c r="S8" s="111"/>
      <c r="T8" s="111"/>
      <c r="U8" s="111"/>
      <c r="V8" s="117"/>
      <c r="W8" s="117"/>
      <c r="X8" s="117"/>
    </row>
    <row r="9" spans="2:24" s="188" customFormat="1" ht="15.75">
      <c r="B9" s="672" t="s">
        <v>77</v>
      </c>
      <c r="C9" s="673"/>
      <c r="D9" s="673"/>
      <c r="E9" s="673"/>
      <c r="F9" s="674"/>
      <c r="G9" s="301">
        <v>1</v>
      </c>
      <c r="H9" s="782"/>
      <c r="I9" s="782"/>
      <c r="J9" s="782"/>
      <c r="K9" s="782"/>
      <c r="L9" s="775"/>
      <c r="M9" s="776"/>
      <c r="N9" s="777"/>
      <c r="O9" s="775"/>
      <c r="P9" s="776"/>
      <c r="Q9" s="785"/>
      <c r="S9" s="111">
        <f>IF(H9&lt;SUM(L9,O9),"Er","")</f>
      </c>
      <c r="T9" s="111">
        <f>IF(L9&gt;H9,"Er","")</f>
      </c>
      <c r="U9" s="111">
        <f>IF(O9&gt;H9,"Er","")</f>
      </c>
      <c r="V9" s="117"/>
      <c r="W9" s="117"/>
      <c r="X9" s="117"/>
    </row>
    <row r="10" spans="2:24" s="188" customFormat="1" ht="15.75">
      <c r="B10" s="610" t="s">
        <v>42</v>
      </c>
      <c r="C10" s="611"/>
      <c r="D10" s="611"/>
      <c r="E10" s="611"/>
      <c r="F10" s="612"/>
      <c r="G10" s="302">
        <v>2</v>
      </c>
      <c r="H10" s="774"/>
      <c r="I10" s="774"/>
      <c r="J10" s="774"/>
      <c r="K10" s="774"/>
      <c r="L10" s="722"/>
      <c r="M10" s="723"/>
      <c r="N10" s="725"/>
      <c r="O10" s="722"/>
      <c r="P10" s="723"/>
      <c r="Q10" s="724"/>
      <c r="S10" s="111">
        <f>IF(H10&lt;SUM(L10,O10),"Er","")</f>
      </c>
      <c r="T10" s="111">
        <f>IF(L10&gt;H10,"Er","")</f>
      </c>
      <c r="U10" s="111">
        <f>IF(O10&gt;H10,"Er","")</f>
      </c>
      <c r="V10" s="117"/>
      <c r="W10" s="117"/>
      <c r="X10" s="117"/>
    </row>
    <row r="11" spans="2:24" s="188" customFormat="1" ht="16.5" thickBot="1">
      <c r="B11" s="771" t="s">
        <v>78</v>
      </c>
      <c r="C11" s="772"/>
      <c r="D11" s="772"/>
      <c r="E11" s="772"/>
      <c r="F11" s="773"/>
      <c r="G11" s="303">
        <v>3</v>
      </c>
      <c r="H11" s="769"/>
      <c r="I11" s="769"/>
      <c r="J11" s="769"/>
      <c r="K11" s="769"/>
      <c r="L11" s="726"/>
      <c r="M11" s="727"/>
      <c r="N11" s="728"/>
      <c r="O11" s="726"/>
      <c r="P11" s="727"/>
      <c r="Q11" s="732"/>
      <c r="S11" s="111">
        <f>IF(H11&lt;SUM(L11,O11),"Er","")</f>
      </c>
      <c r="T11" s="111">
        <f>IF(L11&gt;H11,"Er","")</f>
      </c>
      <c r="U11" s="111">
        <f>IF(O11&gt;H11,"Er","")</f>
      </c>
      <c r="V11" s="117"/>
      <c r="W11" s="117"/>
      <c r="X11" s="117"/>
    </row>
    <row r="12" spans="19:24" s="188" customFormat="1" ht="15.75" thickBot="1">
      <c r="S12" s="117"/>
      <c r="T12" s="117"/>
      <c r="U12" s="117"/>
      <c r="V12" s="117"/>
      <c r="W12" s="117"/>
      <c r="X12" s="117"/>
    </row>
    <row r="13" spans="2:24" s="188" customFormat="1" ht="15.75">
      <c r="B13" s="757" t="s">
        <v>96</v>
      </c>
      <c r="C13" s="758"/>
      <c r="D13" s="758"/>
      <c r="E13" s="758"/>
      <c r="F13" s="759"/>
      <c r="G13" s="200"/>
      <c r="H13" s="742" t="s">
        <v>44</v>
      </c>
      <c r="I13" s="742"/>
      <c r="J13" s="742"/>
      <c r="K13" s="742"/>
      <c r="L13" s="778" t="s">
        <v>45</v>
      </c>
      <c r="M13" s="779"/>
      <c r="N13" s="779"/>
      <c r="O13" s="779"/>
      <c r="P13" s="779"/>
      <c r="Q13" s="780"/>
      <c r="S13" s="117"/>
      <c r="T13" s="117"/>
      <c r="U13" s="117"/>
      <c r="V13" s="117"/>
      <c r="W13" s="117"/>
      <c r="X13" s="117"/>
    </row>
    <row r="14" spans="2:24" s="188" customFormat="1" ht="15.75">
      <c r="B14" s="760"/>
      <c r="C14" s="761"/>
      <c r="D14" s="761"/>
      <c r="E14" s="761"/>
      <c r="F14" s="762"/>
      <c r="G14" s="202"/>
      <c r="H14" s="743"/>
      <c r="I14" s="743"/>
      <c r="J14" s="743"/>
      <c r="K14" s="743"/>
      <c r="L14" s="729" t="s">
        <v>47</v>
      </c>
      <c r="M14" s="731"/>
      <c r="N14" s="729" t="s">
        <v>48</v>
      </c>
      <c r="O14" s="731"/>
      <c r="P14" s="729" t="s">
        <v>49</v>
      </c>
      <c r="Q14" s="730"/>
      <c r="S14" s="117"/>
      <c r="T14" s="117"/>
      <c r="U14" s="117"/>
      <c r="V14" s="117"/>
      <c r="W14" s="117"/>
      <c r="X14" s="117"/>
    </row>
    <row r="15" spans="2:24" s="188" customFormat="1" ht="16.5" thickBot="1">
      <c r="B15" s="739" t="s">
        <v>71</v>
      </c>
      <c r="C15" s="740"/>
      <c r="D15" s="740"/>
      <c r="E15" s="740"/>
      <c r="F15" s="741"/>
      <c r="G15" s="304">
        <v>3</v>
      </c>
      <c r="H15" s="733"/>
      <c r="I15" s="744"/>
      <c r="J15" s="744"/>
      <c r="K15" s="734"/>
      <c r="L15" s="733"/>
      <c r="M15" s="734"/>
      <c r="N15" s="733"/>
      <c r="O15" s="734"/>
      <c r="P15" s="733"/>
      <c r="Q15" s="751"/>
      <c r="S15" s="111">
        <f>IF(OR(H15&lt;L15,H15&lt;N15,H15&lt;P15),"Er","")</f>
      </c>
      <c r="T15" s="111">
        <f>IF(OR(L15&gt;H15,L15&lt;P15),"Er","")</f>
      </c>
      <c r="U15" s="311">
        <f>IF(OR(N15&gt;H15,H$15-$N$15&lt;$L$15-$P$15),"Er","")</f>
      </c>
      <c r="V15" s="311">
        <f>IF(OR(P15&gt;L15,$H$15-$N$15&lt;$L$15-$P$15),"Er","")</f>
      </c>
      <c r="W15" s="117"/>
      <c r="X15" s="117"/>
    </row>
    <row r="16" spans="19:24" s="188" customFormat="1" ht="15.75" thickBot="1">
      <c r="S16" s="117"/>
      <c r="T16" s="117"/>
      <c r="U16" s="117"/>
      <c r="V16" s="117"/>
      <c r="W16" s="117"/>
      <c r="X16" s="117"/>
    </row>
    <row r="17" spans="2:17" ht="15.75">
      <c r="B17" s="557" t="s">
        <v>72</v>
      </c>
      <c r="C17" s="763"/>
      <c r="D17" s="561" t="s">
        <v>73</v>
      </c>
      <c r="E17" s="561"/>
      <c r="F17" s="561"/>
      <c r="G17" s="561"/>
      <c r="H17" s="561"/>
      <c r="I17" s="736"/>
      <c r="J17" s="561" t="s">
        <v>95</v>
      </c>
      <c r="K17" s="561"/>
      <c r="L17" s="561"/>
      <c r="M17" s="561"/>
      <c r="N17" s="561"/>
      <c r="O17" s="561"/>
      <c r="P17" s="561"/>
      <c r="Q17" s="562"/>
    </row>
    <row r="18" spans="2:17" ht="15.75">
      <c r="B18" s="558"/>
      <c r="C18" s="764"/>
      <c r="D18" s="735" t="s">
        <v>75</v>
      </c>
      <c r="E18" s="735"/>
      <c r="F18" s="735" t="s">
        <v>221</v>
      </c>
      <c r="G18" s="735"/>
      <c r="H18" s="735"/>
      <c r="I18" s="737"/>
      <c r="J18" s="735" t="s">
        <v>74</v>
      </c>
      <c r="K18" s="735"/>
      <c r="L18" s="735" t="s">
        <v>45</v>
      </c>
      <c r="M18" s="735"/>
      <c r="N18" s="735"/>
      <c r="O18" s="735"/>
      <c r="P18" s="735"/>
      <c r="Q18" s="750"/>
    </row>
    <row r="19" spans="2:17" ht="15.75">
      <c r="B19" s="558"/>
      <c r="C19" s="765"/>
      <c r="D19" s="735"/>
      <c r="E19" s="735"/>
      <c r="F19" s="735"/>
      <c r="G19" s="735"/>
      <c r="H19" s="735"/>
      <c r="I19" s="738"/>
      <c r="J19" s="735"/>
      <c r="K19" s="735"/>
      <c r="L19" s="735" t="s">
        <v>47</v>
      </c>
      <c r="M19" s="735"/>
      <c r="N19" s="735" t="s">
        <v>48</v>
      </c>
      <c r="O19" s="735"/>
      <c r="P19" s="735" t="s">
        <v>76</v>
      </c>
      <c r="Q19" s="750"/>
    </row>
    <row r="20" spans="2:24" ht="15.75">
      <c r="B20" s="6" t="s">
        <v>44</v>
      </c>
      <c r="C20" s="8"/>
      <c r="D20" s="628">
        <f>SUM(D21:E25)</f>
        <v>0</v>
      </c>
      <c r="E20" s="721"/>
      <c r="F20" s="628">
        <f>SUM(F21:H25)</f>
        <v>0</v>
      </c>
      <c r="G20" s="749"/>
      <c r="H20" s="721"/>
      <c r="I20" s="80"/>
      <c r="J20" s="628">
        <f>SUM(J21:K25)</f>
        <v>0</v>
      </c>
      <c r="K20" s="721"/>
      <c r="L20" s="628">
        <f>SUM(L21:M25)</f>
        <v>0</v>
      </c>
      <c r="M20" s="721"/>
      <c r="N20" s="628">
        <f>SUM(N21:O25)</f>
        <v>0</v>
      </c>
      <c r="O20" s="721"/>
      <c r="P20" s="628">
        <f>SUM(P21:Q25)</f>
        <v>0</v>
      </c>
      <c r="Q20" s="629"/>
      <c r="S20" s="336"/>
      <c r="T20" s="336"/>
      <c r="U20" s="336"/>
      <c r="V20" s="336"/>
      <c r="W20" s="336"/>
      <c r="X20" s="336"/>
    </row>
    <row r="21" spans="2:24" ht="15.75">
      <c r="B21" s="131" t="s">
        <v>83</v>
      </c>
      <c r="C21" s="305">
        <v>1</v>
      </c>
      <c r="D21" s="752"/>
      <c r="E21" s="754"/>
      <c r="F21" s="752"/>
      <c r="G21" s="753"/>
      <c r="H21" s="754"/>
      <c r="I21" s="312">
        <v>1</v>
      </c>
      <c r="J21" s="755"/>
      <c r="K21" s="756"/>
      <c r="L21" s="755"/>
      <c r="M21" s="756"/>
      <c r="N21" s="755"/>
      <c r="O21" s="756"/>
      <c r="P21" s="755"/>
      <c r="Q21" s="786"/>
      <c r="S21" s="111">
        <f>IF(OR(D21&gt;J21,D21&lt;F21),"Er","")</f>
      </c>
      <c r="T21" s="111">
        <f>IF(F21&gt;D21,"Er","")</f>
      </c>
      <c r="U21" s="111">
        <f>IF(OR(J21&lt;D21,J21&lt;F21,J21&lt;L21,J21&lt;N21,J21&lt;P21),"Er","")</f>
      </c>
      <c r="V21" s="111">
        <f>IF(OR(L21&gt;J21,L21&lt;P21),"Er","")</f>
      </c>
      <c r="W21" s="111">
        <f>IF(OR(N21&gt;J21,J21-N21&lt;L21-P21),"Er","")</f>
      </c>
      <c r="X21" s="111">
        <f>IF(OR(P21&gt;N21,P21&gt;L21,P21&gt;J21,J21-N21&lt;L21-P21),"Er","")</f>
      </c>
    </row>
    <row r="22" spans="2:24" ht="15.75">
      <c r="B22" s="134" t="s">
        <v>79</v>
      </c>
      <c r="C22" s="306">
        <v>2</v>
      </c>
      <c r="D22" s="722"/>
      <c r="E22" s="725"/>
      <c r="F22" s="722"/>
      <c r="G22" s="723"/>
      <c r="H22" s="725"/>
      <c r="I22" s="313">
        <v>2</v>
      </c>
      <c r="J22" s="722"/>
      <c r="K22" s="725"/>
      <c r="L22" s="722"/>
      <c r="M22" s="725"/>
      <c r="N22" s="722"/>
      <c r="O22" s="725"/>
      <c r="P22" s="722"/>
      <c r="Q22" s="724"/>
      <c r="S22" s="111">
        <f>IF(OR(D22&gt;J22,D22&lt;F22),"Er","")</f>
      </c>
      <c r="T22" s="111">
        <f>IF(F22&gt;D22,"Er","")</f>
      </c>
      <c r="U22" s="111">
        <f>IF(OR(J22&lt;D22,J22&lt;F22,J22&lt;L22,J22&lt;N22,J22&lt;P22),"Er","")</f>
      </c>
      <c r="V22" s="111">
        <f>IF(OR(L22&gt;J22,L22&lt;P22),"Er","")</f>
      </c>
      <c r="W22" s="111">
        <f>IF(OR(N22&gt;J22,J22-N22&lt;L22-P22),"Er","")</f>
      </c>
      <c r="X22" s="111">
        <f>IF(OR(P22&gt;N22,P22&gt;L22,P22&gt;J22,J22-N22&lt;L22-P22),"Er","")</f>
      </c>
    </row>
    <row r="23" spans="2:24" ht="15.75">
      <c r="B23" s="134" t="s">
        <v>80</v>
      </c>
      <c r="C23" s="306">
        <v>3</v>
      </c>
      <c r="D23" s="722"/>
      <c r="E23" s="725"/>
      <c r="F23" s="722"/>
      <c r="G23" s="723"/>
      <c r="H23" s="725"/>
      <c r="I23" s="313">
        <v>3</v>
      </c>
      <c r="J23" s="722"/>
      <c r="K23" s="725"/>
      <c r="L23" s="722"/>
      <c r="M23" s="725"/>
      <c r="N23" s="722"/>
      <c r="O23" s="725"/>
      <c r="P23" s="722"/>
      <c r="Q23" s="724"/>
      <c r="S23" s="111">
        <f>IF(OR(D23&gt;J23,D23&lt;F23),"Er","")</f>
      </c>
      <c r="T23" s="111">
        <f>IF(F23&gt;D23,"Er","")</f>
      </c>
      <c r="U23" s="111">
        <f>IF(OR(J23&lt;D23,J23&lt;F23,J23&lt;L23,J23&lt;N23,J23&lt;P23),"Er","")</f>
      </c>
      <c r="V23" s="111">
        <f>IF(OR(L23&gt;J23,L23&lt;P23),"Er","")</f>
      </c>
      <c r="W23" s="111">
        <f>IF(OR(N23&gt;J23,J23-N23&lt;L23-P23),"Er","")</f>
      </c>
      <c r="X23" s="111">
        <f>IF(OR(P23&gt;N23,P23&gt;L23,P23&gt;J23,J23-N23&lt;L23-P23),"Er","")</f>
      </c>
    </row>
    <row r="24" spans="2:24" ht="15.75">
      <c r="B24" s="134" t="s">
        <v>81</v>
      </c>
      <c r="C24" s="306">
        <v>4</v>
      </c>
      <c r="D24" s="722"/>
      <c r="E24" s="725"/>
      <c r="F24" s="722"/>
      <c r="G24" s="723"/>
      <c r="H24" s="725"/>
      <c r="I24" s="313">
        <v>4</v>
      </c>
      <c r="J24" s="722"/>
      <c r="K24" s="725"/>
      <c r="L24" s="722"/>
      <c r="M24" s="725"/>
      <c r="N24" s="722"/>
      <c r="O24" s="725"/>
      <c r="P24" s="722"/>
      <c r="Q24" s="724"/>
      <c r="S24" s="111">
        <f>IF(OR(D24&gt;J24,D24&lt;F24),"Er","")</f>
      </c>
      <c r="T24" s="111">
        <f>IF(F24&gt;D24,"Er","")</f>
      </c>
      <c r="U24" s="111">
        <f>IF(OR(J24&lt;D24,J24&lt;F24,J24&lt;L24,J24&lt;N24,J24&lt;P24),"Er","")</f>
      </c>
      <c r="V24" s="111">
        <f>IF(OR(L24&gt;J24,L24&lt;P24),"Er","")</f>
      </c>
      <c r="W24" s="111">
        <f>IF(OR(N24&gt;J24,J24-N24&lt;L24-P24),"Er","")</f>
      </c>
      <c r="X24" s="111">
        <f>IF(OR(P24&gt;N24,P24&gt;L24,P24&gt;J24,J24-N24&lt;L24-P24),"Er","")</f>
      </c>
    </row>
    <row r="25" spans="2:24" ht="16.5" thickBot="1">
      <c r="B25" s="118" t="s">
        <v>82</v>
      </c>
      <c r="C25" s="307">
        <v>5</v>
      </c>
      <c r="D25" s="726"/>
      <c r="E25" s="728"/>
      <c r="F25" s="726"/>
      <c r="G25" s="727"/>
      <c r="H25" s="728"/>
      <c r="I25" s="314">
        <v>5</v>
      </c>
      <c r="J25" s="726"/>
      <c r="K25" s="728"/>
      <c r="L25" s="726"/>
      <c r="M25" s="728"/>
      <c r="N25" s="726"/>
      <c r="O25" s="728"/>
      <c r="P25" s="726"/>
      <c r="Q25" s="732"/>
      <c r="S25" s="111">
        <f>IF(OR(D25&gt;J25,D25&lt;F25),"Er","")</f>
      </c>
      <c r="T25" s="111">
        <f>IF(F25&gt;D25,"Er","")</f>
      </c>
      <c r="U25" s="111">
        <f>IF(OR(J25&lt;D25,J25&lt;F25,J25&lt;L25,J25&lt;N25,J25&lt;P25),"Er","")</f>
      </c>
      <c r="V25" s="111">
        <f>IF(OR(L25&gt;J25,L25&lt;P25),"Er","")</f>
      </c>
      <c r="W25" s="111">
        <f>IF(OR(N25&gt;J25,J25-N25&lt;L25-P25),"Er","")</f>
      </c>
      <c r="X25" s="111">
        <f>IF(OR(P25&gt;N25,P25&gt;L25,P25&gt;J25,J25-N25&lt;L25-P25),"Er","")</f>
      </c>
    </row>
  </sheetData>
  <sheetProtection password="C129" sheet="1" objects="1" scenarios="1"/>
  <mergeCells count="87">
    <mergeCell ref="J25:K25"/>
    <mergeCell ref="L25:M25"/>
    <mergeCell ref="N23:O23"/>
    <mergeCell ref="J24:K24"/>
    <mergeCell ref="L24:M24"/>
    <mergeCell ref="J23:K23"/>
    <mergeCell ref="N24:O24"/>
    <mergeCell ref="B1:H1"/>
    <mergeCell ref="N25:O25"/>
    <mergeCell ref="P25:Q25"/>
    <mergeCell ref="B3:D3"/>
    <mergeCell ref="E3:F3"/>
    <mergeCell ref="D25:E25"/>
    <mergeCell ref="D22:E22"/>
    <mergeCell ref="F22:H22"/>
    <mergeCell ref="J22:K22"/>
    <mergeCell ref="F25:H25"/>
    <mergeCell ref="P24:Q24"/>
    <mergeCell ref="D23:E23"/>
    <mergeCell ref="F23:H23"/>
    <mergeCell ref="D24:E24"/>
    <mergeCell ref="F24:H24"/>
    <mergeCell ref="P23:Q23"/>
    <mergeCell ref="L21:M21"/>
    <mergeCell ref="L23:M23"/>
    <mergeCell ref="N21:O21"/>
    <mergeCell ref="P21:Q21"/>
    <mergeCell ref="N22:O22"/>
    <mergeCell ref="P22:Q22"/>
    <mergeCell ref="L22:M22"/>
    <mergeCell ref="L9:N9"/>
    <mergeCell ref="L13:Q13"/>
    <mergeCell ref="H5:K6"/>
    <mergeCell ref="H9:K9"/>
    <mergeCell ref="O6:Q6"/>
    <mergeCell ref="O7:Q7"/>
    <mergeCell ref="O9:Q9"/>
    <mergeCell ref="L5:Q5"/>
    <mergeCell ref="L6:N6"/>
    <mergeCell ref="L7:N7"/>
    <mergeCell ref="B5:F6"/>
    <mergeCell ref="B7:F7"/>
    <mergeCell ref="H11:K11"/>
    <mergeCell ref="H7:K7"/>
    <mergeCell ref="G5:G6"/>
    <mergeCell ref="B9:F9"/>
    <mergeCell ref="B10:F10"/>
    <mergeCell ref="B11:F11"/>
    <mergeCell ref="H10:K10"/>
    <mergeCell ref="F21:H21"/>
    <mergeCell ref="J21:K21"/>
    <mergeCell ref="B13:F14"/>
    <mergeCell ref="B17:B19"/>
    <mergeCell ref="F18:H19"/>
    <mergeCell ref="J18:K19"/>
    <mergeCell ref="D21:E21"/>
    <mergeCell ref="C17:C19"/>
    <mergeCell ref="J20:K20"/>
    <mergeCell ref="D20:E20"/>
    <mergeCell ref="L8:N8"/>
    <mergeCell ref="O8:Q8"/>
    <mergeCell ref="F20:H20"/>
    <mergeCell ref="H8:K8"/>
    <mergeCell ref="J17:Q17"/>
    <mergeCell ref="N19:O19"/>
    <mergeCell ref="P19:Q19"/>
    <mergeCell ref="N15:O15"/>
    <mergeCell ref="P15:Q15"/>
    <mergeCell ref="L18:Q18"/>
    <mergeCell ref="L14:M14"/>
    <mergeCell ref="H13:K14"/>
    <mergeCell ref="H15:K15"/>
    <mergeCell ref="D17:H17"/>
    <mergeCell ref="D18:E19"/>
    <mergeCell ref="I17:I19"/>
    <mergeCell ref="B15:F15"/>
    <mergeCell ref="L19:M19"/>
    <mergeCell ref="L20:M20"/>
    <mergeCell ref="O10:Q10"/>
    <mergeCell ref="L10:N10"/>
    <mergeCell ref="L11:N11"/>
    <mergeCell ref="P14:Q14"/>
    <mergeCell ref="N14:O14"/>
    <mergeCell ref="P20:Q20"/>
    <mergeCell ref="N20:O20"/>
    <mergeCell ref="O11:Q11"/>
    <mergeCell ref="L15:M15"/>
  </mergeCells>
  <dataValidations count="6">
    <dataValidation allowBlank="1" showInputMessage="1" showErrorMessage="1" errorTitle="Lçi nhËp d÷ liÖu" error="ChØ nhËp d÷ liÖu kiÓu sè, kh«ng nhËp ch÷." sqref="D20:Q20 H7:K8 L7:Q7 L8 O8"/>
    <dataValidation type="whole" allowBlank="1" showInputMessage="1" showErrorMessage="1" prompt="Nhập số tương ứng với số trên cột STT điểm trường của sheet Truong." errorTitle="Lỗi nhập dữ liệu" error="Số thứ tự điểm trường không được vượt quá 20 điểm trường." sqref="E3:G3">
      <formula1>1</formula1>
      <formula2>20</formula2>
    </dataValidation>
    <dataValidation type="whole" allowBlank="1" showErrorMessage="1" errorTitle="Lỗi nhập dữ liệu" error="Chỉ nhập số tối đa 200" sqref="H9:Q11">
      <formula1>0</formula1>
      <formula2>200</formula2>
    </dataValidation>
    <dataValidation type="whole" allowBlank="1" showErrorMessage="1" errorTitle="Lỗi nhập dữ liệu" error="Chỉ nhập số tối đa 300" sqref="H15:Q15">
      <formula1>0</formula1>
      <formula2>300</formula2>
    </dataValidation>
    <dataValidation type="whole" allowBlank="1" showErrorMessage="1" errorTitle="Lỗi nhập dữ liệu" error="Chỉ nhập số tối đa 50." sqref="D21:H25">
      <formula1>0</formula1>
      <formula2>50</formula2>
    </dataValidation>
    <dataValidation type="whole" allowBlank="1" showErrorMessage="1" errorTitle="Lỗi nhập dữ liệu" error="Chỉ nhập số tối đa 1000" sqref="J21:Q25">
      <formula1>0</formula1>
      <formula2>1000</formula2>
    </dataValidation>
  </dataValidations>
  <printOptions/>
  <pageMargins left="0.75" right="0.25" top="0.5" bottom="0.5" header="0.5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 Minh Xue</cp:lastModifiedBy>
  <cp:lastPrinted>2012-10-05T14:02:21Z</cp:lastPrinted>
  <dcterms:created xsi:type="dcterms:W3CDTF">2002-10-30T04:02:03Z</dcterms:created>
  <dcterms:modified xsi:type="dcterms:W3CDTF">2012-10-28T13:39:50Z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b2a38be3-e194-44cb-b32c-3af5041a9be2</vt:lpwstr>
  </property>
</Properties>
</file>